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l19\OneDrive\Рабочий стол\"/>
    </mc:Choice>
  </mc:AlternateContent>
  <xr:revisionPtr revIDLastSave="0" documentId="13_ncr:1_{CB9C3099-F7F2-4561-A5B0-3256F8FE7673}" xr6:coauthVersionLast="47" xr6:coauthVersionMax="47" xr10:uidLastSave="{00000000-0000-0000-0000-000000000000}"/>
  <bookViews>
    <workbookView xWindow="17415" yWindow="2250" windowWidth="19455" windowHeight="14910" tabRatio="584" xr2:uid="{00000000-000D-0000-FFFF-FFFF00000000}"/>
  </bookViews>
  <sheets>
    <sheet name="титульный" sheetId="20" r:id="rId1"/>
    <sheet name="1 день" sheetId="1" r:id="rId2"/>
    <sheet name="2 день" sheetId="2" r:id="rId3"/>
    <sheet name="3 день" sheetId="3" r:id="rId4"/>
    <sheet name="4 день" sheetId="4" r:id="rId5"/>
    <sheet name="5 день" sheetId="5" r:id="rId6"/>
    <sheet name="6 день" sheetId="6" r:id="rId7"/>
    <sheet name="7 день" sheetId="7" r:id="rId8"/>
    <sheet name="8 день" sheetId="8" r:id="rId9"/>
    <sheet name="9 день" sheetId="9" r:id="rId10"/>
    <sheet name="10 день" sheetId="10" r:id="rId11"/>
    <sheet name="таблица №1" sheetId="21" r:id="rId12"/>
    <sheet name="таблица №2" sheetId="12" r:id="rId13"/>
    <sheet name="%соотн.1" sheetId="14" r:id="rId14"/>
    <sheet name="%соотн.2" sheetId="15" r:id="rId15"/>
    <sheet name="объемы" sheetId="24" r:id="rId16"/>
    <sheet name="Нормы" sheetId="22" r:id="rId17"/>
  </sheets>
  <externalReferences>
    <externalReference r:id="rId18"/>
  </externalReferences>
  <definedNames>
    <definedName name="_xlnm.Print_Area" localSheetId="10">'10 день'!$A$1:$T$24</definedName>
    <definedName name="_xlnm.Print_Area" localSheetId="3">'3 день'!$A$1:$T$24</definedName>
    <definedName name="_xlnm.Print_Area" localSheetId="4">'4 день'!$A$1:$T$23</definedName>
    <definedName name="_xlnm.Print_Area" localSheetId="5">'5 день'!$A$1:$T$23</definedName>
    <definedName name="_xlnm.Print_Area" localSheetId="6">'6 день'!$A$1:$T$25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4" l="1"/>
  <c r="D19" i="3"/>
  <c r="D11" i="14"/>
  <c r="E19" i="3"/>
  <c r="D12" i="21" s="1"/>
  <c r="F19" i="3"/>
  <c r="D13" i="14"/>
  <c r="G19" i="3"/>
  <c r="H19" i="3"/>
  <c r="H24" i="3" s="1"/>
  <c r="D6" i="12" s="1"/>
  <c r="D6" i="15" s="1"/>
  <c r="I19" i="3"/>
  <c r="J19" i="3"/>
  <c r="K19" i="3"/>
  <c r="L19" i="3"/>
  <c r="M19" i="3"/>
  <c r="N19" i="3"/>
  <c r="O19" i="3"/>
  <c r="P19" i="3"/>
  <c r="Q19" i="3"/>
  <c r="R19" i="3"/>
  <c r="R24" i="3" s="1"/>
  <c r="D16" i="12" s="1"/>
  <c r="D16" i="15" s="1"/>
  <c r="S19" i="3"/>
  <c r="C19" i="3"/>
  <c r="D10" i="21" s="1"/>
  <c r="D19" i="10"/>
  <c r="K11" i="14" s="1"/>
  <c r="E19" i="10"/>
  <c r="F19" i="10"/>
  <c r="K13" i="14" s="1"/>
  <c r="G19" i="10"/>
  <c r="H19" i="10"/>
  <c r="I19" i="10"/>
  <c r="J19" i="10"/>
  <c r="K19" i="10"/>
  <c r="L19" i="10"/>
  <c r="L24" i="10" s="1"/>
  <c r="K10" i="12" s="1"/>
  <c r="K10" i="15" s="1"/>
  <c r="M19" i="10"/>
  <c r="N19" i="10"/>
  <c r="O19" i="10"/>
  <c r="P19" i="10"/>
  <c r="Q19" i="10"/>
  <c r="R19" i="10"/>
  <c r="S19" i="10"/>
  <c r="C19" i="10"/>
  <c r="K10" i="21" s="1"/>
  <c r="D19" i="6"/>
  <c r="G11" i="14" s="1"/>
  <c r="E19" i="6"/>
  <c r="G12" i="21" s="1"/>
  <c r="F19" i="6"/>
  <c r="F25" i="6" s="1"/>
  <c r="G13" i="14"/>
  <c r="G19" i="6"/>
  <c r="G25" i="6" s="1"/>
  <c r="G5" i="12" s="1"/>
  <c r="G5" i="15" s="1"/>
  <c r="H19" i="6"/>
  <c r="I19" i="6"/>
  <c r="J19" i="6"/>
  <c r="K19" i="6"/>
  <c r="L19" i="6"/>
  <c r="M19" i="6"/>
  <c r="N19" i="6"/>
  <c r="O19" i="6"/>
  <c r="P19" i="6"/>
  <c r="Q19" i="6"/>
  <c r="Q25" i="6" s="1"/>
  <c r="G15" i="12" s="1"/>
  <c r="G15" i="15" s="1"/>
  <c r="R19" i="6"/>
  <c r="R25" i="6" s="1"/>
  <c r="G16" i="12" s="1"/>
  <c r="G16" i="15" s="1"/>
  <c r="S19" i="6"/>
  <c r="C19" i="6"/>
  <c r="G10" i="14" s="1"/>
  <c r="K6" i="24"/>
  <c r="J6" i="24"/>
  <c r="I6" i="24"/>
  <c r="H6" i="24"/>
  <c r="G6" i="24"/>
  <c r="F6" i="24"/>
  <c r="E6" i="24"/>
  <c r="D6" i="24"/>
  <c r="C6" i="24"/>
  <c r="B6" i="24"/>
  <c r="K5" i="24"/>
  <c r="J5" i="24"/>
  <c r="I5" i="24"/>
  <c r="H5" i="24"/>
  <c r="G5" i="24"/>
  <c r="F5" i="24"/>
  <c r="E5" i="24"/>
  <c r="D5" i="24"/>
  <c r="C5" i="24"/>
  <c r="B5" i="24"/>
  <c r="J4" i="24"/>
  <c r="I4" i="24"/>
  <c r="H4" i="24"/>
  <c r="G4" i="24"/>
  <c r="F4" i="24"/>
  <c r="E4" i="24"/>
  <c r="D4" i="24"/>
  <c r="C4" i="24"/>
  <c r="B4" i="24"/>
  <c r="C25" i="1"/>
  <c r="D25" i="1"/>
  <c r="B6" i="14" s="1"/>
  <c r="E25" i="1"/>
  <c r="B7" i="21" s="1"/>
  <c r="F25" i="1"/>
  <c r="B8" i="14" s="1"/>
  <c r="G25" i="1"/>
  <c r="H25" i="1"/>
  <c r="I25" i="1"/>
  <c r="J25" i="1"/>
  <c r="K25" i="1"/>
  <c r="L25" i="1"/>
  <c r="M25" i="1"/>
  <c r="N25" i="1"/>
  <c r="O25" i="1"/>
  <c r="P25" i="1"/>
  <c r="Q25" i="1"/>
  <c r="Q39" i="1" s="1"/>
  <c r="B15" i="12" s="1"/>
  <c r="R25" i="1"/>
  <c r="S25" i="1"/>
  <c r="H11" i="14"/>
  <c r="L4" i="22"/>
  <c r="L5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C10" i="10"/>
  <c r="K5" i="21" s="1"/>
  <c r="D10" i="10"/>
  <c r="K6" i="21" s="1"/>
  <c r="E10" i="10"/>
  <c r="K7" i="21" s="1"/>
  <c r="F10" i="10"/>
  <c r="K8" i="21" s="1"/>
  <c r="K23" i="21" s="1"/>
  <c r="G10" i="10"/>
  <c r="G24" i="10" s="1"/>
  <c r="K5" i="12" s="1"/>
  <c r="H10" i="10"/>
  <c r="I10" i="10"/>
  <c r="J10" i="10"/>
  <c r="K10" i="10"/>
  <c r="L10" i="10"/>
  <c r="M10" i="10"/>
  <c r="N10" i="10"/>
  <c r="N24" i="10" s="1"/>
  <c r="K12" i="12" s="1"/>
  <c r="K12" i="15" s="1"/>
  <c r="O10" i="10"/>
  <c r="P10" i="10"/>
  <c r="Q10" i="10"/>
  <c r="Q24" i="10" s="1"/>
  <c r="K15" i="12" s="1"/>
  <c r="K15" i="15" s="1"/>
  <c r="R10" i="10"/>
  <c r="S10" i="10"/>
  <c r="C23" i="10"/>
  <c r="D23" i="10"/>
  <c r="K16" i="14" s="1"/>
  <c r="E23" i="10"/>
  <c r="K17" i="14" s="1"/>
  <c r="F23" i="10"/>
  <c r="K18" i="14" s="1"/>
  <c r="G23" i="10"/>
  <c r="H23" i="10"/>
  <c r="I23" i="10"/>
  <c r="I24" i="10" s="1"/>
  <c r="K7" i="12" s="1"/>
  <c r="K7" i="15" s="1"/>
  <c r="J23" i="10"/>
  <c r="K23" i="10"/>
  <c r="L23" i="10"/>
  <c r="M23" i="10"/>
  <c r="N23" i="10"/>
  <c r="O23" i="10"/>
  <c r="P23" i="10"/>
  <c r="Q23" i="10"/>
  <c r="R23" i="10"/>
  <c r="S23" i="10"/>
  <c r="U23" i="10"/>
  <c r="C10" i="9"/>
  <c r="J5" i="21" s="1"/>
  <c r="D10" i="9"/>
  <c r="J6" i="14" s="1"/>
  <c r="E10" i="9"/>
  <c r="F10" i="9"/>
  <c r="J8" i="21" s="1"/>
  <c r="G10" i="9"/>
  <c r="H10" i="9"/>
  <c r="I10" i="9"/>
  <c r="J10" i="9"/>
  <c r="K10" i="9"/>
  <c r="L10" i="9"/>
  <c r="M10" i="9"/>
  <c r="N10" i="9"/>
  <c r="O10" i="9"/>
  <c r="P10" i="9"/>
  <c r="P24" i="9" s="1"/>
  <c r="J14" i="12" s="1"/>
  <c r="J14" i="15" s="1"/>
  <c r="Q10" i="9"/>
  <c r="Q24" i="9" s="1"/>
  <c r="J15" i="12" s="1"/>
  <c r="J15" i="15" s="1"/>
  <c r="R10" i="9"/>
  <c r="S10" i="9"/>
  <c r="C19" i="9"/>
  <c r="D19" i="9"/>
  <c r="J11" i="14" s="1"/>
  <c r="E19" i="9"/>
  <c r="J12" i="21" s="1"/>
  <c r="F19" i="9"/>
  <c r="G19" i="9"/>
  <c r="H19" i="9"/>
  <c r="H24" i="9" s="1"/>
  <c r="J6" i="12" s="1"/>
  <c r="J6" i="15" s="1"/>
  <c r="I19" i="9"/>
  <c r="I24" i="9" s="1"/>
  <c r="J7" i="12" s="1"/>
  <c r="J7" i="15" s="1"/>
  <c r="J19" i="9"/>
  <c r="J24" i="9" s="1"/>
  <c r="J8" i="12" s="1"/>
  <c r="J8" i="15" s="1"/>
  <c r="K19" i="9"/>
  <c r="L19" i="9"/>
  <c r="M19" i="9"/>
  <c r="N19" i="9"/>
  <c r="O19" i="9"/>
  <c r="P19" i="9"/>
  <c r="Q19" i="9"/>
  <c r="R19" i="9"/>
  <c r="S19" i="9"/>
  <c r="C23" i="9"/>
  <c r="J15" i="21" s="1"/>
  <c r="J15" i="14"/>
  <c r="D23" i="9"/>
  <c r="J16" i="14" s="1"/>
  <c r="E23" i="9"/>
  <c r="J17" i="14" s="1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C10" i="8"/>
  <c r="D10" i="8"/>
  <c r="I6" i="14" s="1"/>
  <c r="E10" i="8"/>
  <c r="F10" i="8"/>
  <c r="I8" i="14" s="1"/>
  <c r="I23" i="14" s="1"/>
  <c r="I8" i="21"/>
  <c r="G10" i="8"/>
  <c r="H10" i="8"/>
  <c r="H24" i="8" s="1"/>
  <c r="I6" i="12" s="1"/>
  <c r="I6" i="15" s="1"/>
  <c r="I10" i="8"/>
  <c r="J10" i="8"/>
  <c r="K10" i="8"/>
  <c r="L10" i="8"/>
  <c r="M10" i="8"/>
  <c r="M24" i="8" s="1"/>
  <c r="I11" i="12" s="1"/>
  <c r="I11" i="15" s="1"/>
  <c r="N10" i="8"/>
  <c r="O10" i="8"/>
  <c r="O24" i="8" s="1"/>
  <c r="I13" i="12" s="1"/>
  <c r="I13" i="15" s="1"/>
  <c r="P10" i="8"/>
  <c r="P24" i="8" s="1"/>
  <c r="I14" i="12" s="1"/>
  <c r="I14" i="15" s="1"/>
  <c r="Q10" i="8"/>
  <c r="R10" i="8"/>
  <c r="R24" i="8" s="1"/>
  <c r="I16" i="12" s="1"/>
  <c r="I16" i="15" s="1"/>
  <c r="S10" i="8"/>
  <c r="C19" i="8"/>
  <c r="D19" i="8"/>
  <c r="I11" i="14" s="1"/>
  <c r="E19" i="8"/>
  <c r="F19" i="8"/>
  <c r="G19" i="8"/>
  <c r="H19" i="8"/>
  <c r="I19" i="8"/>
  <c r="J19" i="8"/>
  <c r="J24" i="8" s="1"/>
  <c r="I8" i="12" s="1"/>
  <c r="I8" i="15" s="1"/>
  <c r="K19" i="8"/>
  <c r="L19" i="8"/>
  <c r="L24" i="8" s="1"/>
  <c r="I10" i="12" s="1"/>
  <c r="I10" i="15" s="1"/>
  <c r="M19" i="8"/>
  <c r="N19" i="8"/>
  <c r="O19" i="8"/>
  <c r="P19" i="8"/>
  <c r="Q19" i="8"/>
  <c r="R19" i="8"/>
  <c r="S19" i="8"/>
  <c r="C23" i="8"/>
  <c r="I15" i="14" s="1"/>
  <c r="I15" i="21"/>
  <c r="D23" i="8"/>
  <c r="I16" i="21" s="1"/>
  <c r="E23" i="8"/>
  <c r="E24" i="8" s="1"/>
  <c r="F23" i="8"/>
  <c r="I18" i="21"/>
  <c r="G23" i="8"/>
  <c r="H23" i="8"/>
  <c r="I23" i="8"/>
  <c r="J23" i="8"/>
  <c r="K23" i="8"/>
  <c r="K24" i="8"/>
  <c r="I9" i="12" s="1"/>
  <c r="I9" i="15" s="1"/>
  <c r="L23" i="8"/>
  <c r="M23" i="8"/>
  <c r="N23" i="8"/>
  <c r="O23" i="8"/>
  <c r="P23" i="8"/>
  <c r="Q23" i="8"/>
  <c r="R23" i="8"/>
  <c r="S23" i="8"/>
  <c r="C12" i="7"/>
  <c r="H5" i="14" s="1"/>
  <c r="D12" i="7"/>
  <c r="H6" i="21" s="1"/>
  <c r="E12" i="7"/>
  <c r="H7" i="14" s="1"/>
  <c r="F12" i="7"/>
  <c r="H8" i="21" s="1"/>
  <c r="G12" i="7"/>
  <c r="H12" i="7"/>
  <c r="I12" i="7"/>
  <c r="J12" i="7"/>
  <c r="K12" i="7"/>
  <c r="L12" i="7"/>
  <c r="M12" i="7"/>
  <c r="M25" i="7" s="1"/>
  <c r="H11" i="12" s="1"/>
  <c r="H11" i="15" s="1"/>
  <c r="N12" i="7"/>
  <c r="O12" i="7"/>
  <c r="O25" i="7" s="1"/>
  <c r="H13" i="12" s="1"/>
  <c r="H13" i="15" s="1"/>
  <c r="P12" i="7"/>
  <c r="Q12" i="7"/>
  <c r="Q25" i="7" s="1"/>
  <c r="H15" i="12" s="1"/>
  <c r="H15" i="15" s="1"/>
  <c r="R12" i="7"/>
  <c r="S12" i="7"/>
  <c r="C20" i="7"/>
  <c r="D20" i="7"/>
  <c r="H11" i="21" s="1"/>
  <c r="E20" i="7"/>
  <c r="H12" i="14"/>
  <c r="F20" i="7"/>
  <c r="F25" i="7" s="1"/>
  <c r="H13" i="14"/>
  <c r="G20" i="7"/>
  <c r="G25" i="7" s="1"/>
  <c r="H5" i="12" s="1"/>
  <c r="H5" i="15" s="1"/>
  <c r="H20" i="7"/>
  <c r="I20" i="7"/>
  <c r="J20" i="7"/>
  <c r="K20" i="7"/>
  <c r="L20" i="7"/>
  <c r="M20" i="7"/>
  <c r="N20" i="7"/>
  <c r="O20" i="7"/>
  <c r="P20" i="7"/>
  <c r="Q20" i="7"/>
  <c r="R20" i="7"/>
  <c r="R25" i="7" s="1"/>
  <c r="H16" i="12" s="1"/>
  <c r="H16" i="15" s="1"/>
  <c r="S20" i="7"/>
  <c r="S25" i="7" s="1"/>
  <c r="H17" i="12" s="1"/>
  <c r="H17" i="15" s="1"/>
  <c r="C24" i="7"/>
  <c r="H15" i="14" s="1"/>
  <c r="D24" i="7"/>
  <c r="H16" i="14" s="1"/>
  <c r="E24" i="7"/>
  <c r="H17" i="21" s="1"/>
  <c r="F24" i="7"/>
  <c r="H18" i="14"/>
  <c r="G24" i="7"/>
  <c r="H24" i="7"/>
  <c r="I24" i="7"/>
  <c r="J24" i="7"/>
  <c r="J25" i="7" s="1"/>
  <c r="H8" i="12" s="1"/>
  <c r="H8" i="15" s="1"/>
  <c r="K24" i="7"/>
  <c r="K25" i="7" s="1"/>
  <c r="H9" i="12" s="1"/>
  <c r="H9" i="15" s="1"/>
  <c r="L24" i="7"/>
  <c r="M24" i="7"/>
  <c r="N24" i="7"/>
  <c r="O24" i="7"/>
  <c r="P24" i="7"/>
  <c r="Q24" i="7"/>
  <c r="R24" i="7"/>
  <c r="S24" i="7"/>
  <c r="C10" i="6"/>
  <c r="G5" i="14"/>
  <c r="D10" i="6"/>
  <c r="D25" i="6" s="1"/>
  <c r="G6" i="14"/>
  <c r="E10" i="6"/>
  <c r="E25" i="6" s="1"/>
  <c r="F10" i="6"/>
  <c r="G10" i="6"/>
  <c r="H10" i="6"/>
  <c r="I10" i="6"/>
  <c r="J10" i="6"/>
  <c r="K10" i="6"/>
  <c r="L10" i="6"/>
  <c r="M10" i="6"/>
  <c r="N10" i="6"/>
  <c r="N25" i="6" s="1"/>
  <c r="G12" i="12" s="1"/>
  <c r="G12" i="15" s="1"/>
  <c r="O10" i="6"/>
  <c r="O25" i="6" s="1"/>
  <c r="G13" i="12" s="1"/>
  <c r="G13" i="15" s="1"/>
  <c r="P10" i="6"/>
  <c r="Q10" i="6"/>
  <c r="R10" i="6"/>
  <c r="S10" i="6"/>
  <c r="C24" i="6"/>
  <c r="D24" i="6"/>
  <c r="E24" i="6"/>
  <c r="F24" i="6"/>
  <c r="G18" i="21" s="1"/>
  <c r="G18" i="14"/>
  <c r="G24" i="6"/>
  <c r="H24" i="6"/>
  <c r="H25" i="6" s="1"/>
  <c r="G6" i="12" s="1"/>
  <c r="G6" i="15" s="1"/>
  <c r="I24" i="6"/>
  <c r="J24" i="6"/>
  <c r="K24" i="6"/>
  <c r="L24" i="6"/>
  <c r="L25" i="6" s="1"/>
  <c r="G10" i="12" s="1"/>
  <c r="G10" i="15" s="1"/>
  <c r="M24" i="6"/>
  <c r="N24" i="6"/>
  <c r="O24" i="6"/>
  <c r="P24" i="6"/>
  <c r="Q24" i="6"/>
  <c r="R24" i="6"/>
  <c r="S24" i="6"/>
  <c r="S25" i="6" s="1"/>
  <c r="G17" i="12" s="1"/>
  <c r="G17" i="15" s="1"/>
  <c r="C10" i="5"/>
  <c r="F5" i="14" s="1"/>
  <c r="F20" i="14" s="1"/>
  <c r="D10" i="5"/>
  <c r="E10" i="5"/>
  <c r="F7" i="21" s="1"/>
  <c r="F10" i="5"/>
  <c r="F8" i="21" s="1"/>
  <c r="G10" i="5"/>
  <c r="H10" i="5"/>
  <c r="I10" i="5"/>
  <c r="J10" i="5"/>
  <c r="J23" i="5" s="1"/>
  <c r="F8" i="12" s="1"/>
  <c r="F8" i="15" s="1"/>
  <c r="K10" i="5"/>
  <c r="L10" i="5"/>
  <c r="L23" i="5" s="1"/>
  <c r="F10" i="12" s="1"/>
  <c r="F10" i="15" s="1"/>
  <c r="M10" i="5"/>
  <c r="M23" i="5" s="1"/>
  <c r="F11" i="12" s="1"/>
  <c r="F11" i="15" s="1"/>
  <c r="N10" i="5"/>
  <c r="N23" i="5" s="1"/>
  <c r="F12" i="12" s="1"/>
  <c r="F12" i="15" s="1"/>
  <c r="O10" i="5"/>
  <c r="P10" i="5"/>
  <c r="Q10" i="5"/>
  <c r="R10" i="5"/>
  <c r="S10" i="5"/>
  <c r="C18" i="5"/>
  <c r="F10" i="21" s="1"/>
  <c r="D18" i="5"/>
  <c r="F11" i="21" s="1"/>
  <c r="E18" i="5"/>
  <c r="F12" i="21" s="1"/>
  <c r="F18" i="5"/>
  <c r="G18" i="5"/>
  <c r="H18" i="5"/>
  <c r="I18" i="5"/>
  <c r="J18" i="5"/>
  <c r="K18" i="5"/>
  <c r="L18" i="5"/>
  <c r="M18" i="5"/>
  <c r="N18" i="5"/>
  <c r="O18" i="5"/>
  <c r="O23" i="5" s="1"/>
  <c r="F13" i="12" s="1"/>
  <c r="F13" i="15" s="1"/>
  <c r="P18" i="5"/>
  <c r="Q18" i="5"/>
  <c r="R18" i="5"/>
  <c r="S18" i="5"/>
  <c r="C22" i="5"/>
  <c r="F15" i="21" s="1"/>
  <c r="D22" i="5"/>
  <c r="E22" i="5"/>
  <c r="F22" i="5"/>
  <c r="F18" i="14"/>
  <c r="G22" i="5"/>
  <c r="G23" i="5" s="1"/>
  <c r="F5" i="12" s="1"/>
  <c r="F5" i="15" s="1"/>
  <c r="H22" i="5"/>
  <c r="H23" i="5" s="1"/>
  <c r="F6" i="12" s="1"/>
  <c r="F6" i="15" s="1"/>
  <c r="I22" i="5"/>
  <c r="J22" i="5"/>
  <c r="K22" i="5"/>
  <c r="L22" i="5"/>
  <c r="M22" i="5"/>
  <c r="N22" i="5"/>
  <c r="O22" i="5"/>
  <c r="P22" i="5"/>
  <c r="Q22" i="5"/>
  <c r="R22" i="5"/>
  <c r="R23" i="5" s="1"/>
  <c r="F16" i="12" s="1"/>
  <c r="F16" i="15" s="1"/>
  <c r="S22" i="5"/>
  <c r="C10" i="4"/>
  <c r="E5" i="21" s="1"/>
  <c r="E20" i="21" s="1"/>
  <c r="D10" i="4"/>
  <c r="E6" i="14"/>
  <c r="E10" i="4"/>
  <c r="F10" i="4"/>
  <c r="E8" i="14" s="1"/>
  <c r="G10" i="4"/>
  <c r="H10" i="4"/>
  <c r="I10" i="4"/>
  <c r="I23" i="4" s="1"/>
  <c r="E7" i="12" s="1"/>
  <c r="E7" i="15" s="1"/>
  <c r="J10" i="4"/>
  <c r="K10" i="4"/>
  <c r="K23" i="4" s="1"/>
  <c r="E9" i="12" s="1"/>
  <c r="E9" i="15" s="1"/>
  <c r="L10" i="4"/>
  <c r="M10" i="4"/>
  <c r="N10" i="4"/>
  <c r="O10" i="4"/>
  <c r="P10" i="4"/>
  <c r="Q10" i="4"/>
  <c r="R10" i="4"/>
  <c r="S10" i="4"/>
  <c r="C18" i="4"/>
  <c r="D18" i="4"/>
  <c r="D23" i="4" s="1"/>
  <c r="E11" i="21"/>
  <c r="E18" i="4"/>
  <c r="E12" i="14" s="1"/>
  <c r="E12" i="21"/>
  <c r="F18" i="4"/>
  <c r="F23" i="4" s="1"/>
  <c r="G18" i="4"/>
  <c r="H18" i="4"/>
  <c r="I18" i="4"/>
  <c r="J18" i="4"/>
  <c r="K18" i="4"/>
  <c r="L18" i="4"/>
  <c r="M18" i="4"/>
  <c r="N18" i="4"/>
  <c r="O18" i="4"/>
  <c r="O23" i="4" s="1"/>
  <c r="E13" i="12" s="1"/>
  <c r="E13" i="15" s="1"/>
  <c r="P18" i="4"/>
  <c r="Q18" i="4"/>
  <c r="R18" i="4"/>
  <c r="S18" i="4"/>
  <c r="C22" i="4"/>
  <c r="E15" i="14"/>
  <c r="D22" i="4"/>
  <c r="E16" i="14" s="1"/>
  <c r="E22" i="4"/>
  <c r="E17" i="21" s="1"/>
  <c r="F22" i="4"/>
  <c r="E18" i="14" s="1"/>
  <c r="G22" i="4"/>
  <c r="H22" i="4"/>
  <c r="H23" i="4" s="1"/>
  <c r="E6" i="12" s="1"/>
  <c r="E6" i="15" s="1"/>
  <c r="I22" i="4"/>
  <c r="J22" i="4"/>
  <c r="K22" i="4"/>
  <c r="L22" i="4"/>
  <c r="M22" i="4"/>
  <c r="N22" i="4"/>
  <c r="O22" i="4"/>
  <c r="P22" i="4"/>
  <c r="Q22" i="4"/>
  <c r="R22" i="4"/>
  <c r="S22" i="4"/>
  <c r="S23" i="4" s="1"/>
  <c r="E17" i="12" s="1"/>
  <c r="E17" i="15" s="1"/>
  <c r="C10" i="3"/>
  <c r="C24" i="3" s="1"/>
  <c r="D10" i="3"/>
  <c r="D6" i="14" s="1"/>
  <c r="E10" i="3"/>
  <c r="D7" i="14" s="1"/>
  <c r="F10" i="3"/>
  <c r="D8" i="21" s="1"/>
  <c r="G10" i="3"/>
  <c r="G24" i="3" s="1"/>
  <c r="D5" i="12" s="1"/>
  <c r="D5" i="15" s="1"/>
  <c r="H10" i="3"/>
  <c r="I10" i="3"/>
  <c r="J10" i="3"/>
  <c r="J24" i="3"/>
  <c r="D8" i="12" s="1"/>
  <c r="D8" i="15" s="1"/>
  <c r="K10" i="3"/>
  <c r="K24" i="3" s="1"/>
  <c r="D9" i="12" s="1"/>
  <c r="D9" i="15" s="1"/>
  <c r="L10" i="3"/>
  <c r="M10" i="3"/>
  <c r="N10" i="3"/>
  <c r="O10" i="3"/>
  <c r="P10" i="3"/>
  <c r="Q10" i="3"/>
  <c r="R10" i="3"/>
  <c r="S10" i="3"/>
  <c r="C23" i="3"/>
  <c r="D15" i="21" s="1"/>
  <c r="D15" i="14"/>
  <c r="D23" i="3"/>
  <c r="D24" i="3" s="1"/>
  <c r="E23" i="3"/>
  <c r="E24" i="3" s="1"/>
  <c r="F23" i="3"/>
  <c r="D18" i="14" s="1"/>
  <c r="G23" i="3"/>
  <c r="H23" i="3"/>
  <c r="I23" i="3"/>
  <c r="J23" i="3"/>
  <c r="K23" i="3"/>
  <c r="L23" i="3"/>
  <c r="M23" i="3"/>
  <c r="N23" i="3"/>
  <c r="O23" i="3"/>
  <c r="P23" i="3"/>
  <c r="P24" i="3" s="1"/>
  <c r="D14" i="12" s="1"/>
  <c r="D14" i="15" s="1"/>
  <c r="Q23" i="3"/>
  <c r="R23" i="3"/>
  <c r="S23" i="3"/>
  <c r="C10" i="2"/>
  <c r="D10" i="2"/>
  <c r="C6" i="14" s="1"/>
  <c r="E10" i="2"/>
  <c r="F10" i="2"/>
  <c r="G10" i="2"/>
  <c r="H10" i="2"/>
  <c r="I10" i="2"/>
  <c r="I25" i="2" s="1"/>
  <c r="C7" i="12" s="1"/>
  <c r="C7" i="15" s="1"/>
  <c r="J10" i="2"/>
  <c r="K10" i="2"/>
  <c r="L10" i="2"/>
  <c r="M10" i="2"/>
  <c r="N10" i="2"/>
  <c r="O10" i="2"/>
  <c r="P10" i="2"/>
  <c r="Q10" i="2"/>
  <c r="R10" i="2"/>
  <c r="R25" i="2" s="1"/>
  <c r="C16" i="12" s="1"/>
  <c r="C16" i="15" s="1"/>
  <c r="S10" i="2"/>
  <c r="C19" i="2"/>
  <c r="D19" i="2"/>
  <c r="C11" i="21" s="1"/>
  <c r="C21" i="21" s="1"/>
  <c r="E19" i="2"/>
  <c r="F19" i="2"/>
  <c r="C13" i="21" s="1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C24" i="2"/>
  <c r="C15" i="21"/>
  <c r="D24" i="2"/>
  <c r="C16" i="14"/>
  <c r="E24" i="2"/>
  <c r="E25" i="2" s="1"/>
  <c r="F24" i="2"/>
  <c r="C18" i="21" s="1"/>
  <c r="G24" i="2"/>
  <c r="H24" i="2"/>
  <c r="I24" i="2"/>
  <c r="J24" i="2"/>
  <c r="K24" i="2"/>
  <c r="L24" i="2"/>
  <c r="M24" i="2"/>
  <c r="N24" i="2"/>
  <c r="O24" i="2"/>
  <c r="P24" i="2"/>
  <c r="Q24" i="2"/>
  <c r="Q25" i="2" s="1"/>
  <c r="C15" i="12" s="1"/>
  <c r="C15" i="15" s="1"/>
  <c r="R24" i="2"/>
  <c r="S24" i="2"/>
  <c r="C34" i="1"/>
  <c r="D34" i="1"/>
  <c r="B11" i="14"/>
  <c r="E34" i="1"/>
  <c r="F34" i="1"/>
  <c r="B13" i="14"/>
  <c r="G34" i="1"/>
  <c r="H34" i="1"/>
  <c r="I34" i="1"/>
  <c r="I39" i="1" s="1"/>
  <c r="B7" i="12" s="1"/>
  <c r="B7" i="15" s="1"/>
  <c r="J34" i="1"/>
  <c r="J39" i="1" s="1"/>
  <c r="B8" i="12" s="1"/>
  <c r="B8" i="15" s="1"/>
  <c r="K34" i="1"/>
  <c r="L34" i="1"/>
  <c r="M34" i="1"/>
  <c r="N34" i="1"/>
  <c r="O34" i="1"/>
  <c r="O39" i="1" s="1"/>
  <c r="B13" i="12" s="1"/>
  <c r="P34" i="1"/>
  <c r="Q34" i="1"/>
  <c r="R34" i="1"/>
  <c r="S34" i="1"/>
  <c r="C38" i="1"/>
  <c r="B15" i="14" s="1"/>
  <c r="B15" i="21"/>
  <c r="D38" i="1"/>
  <c r="B16" i="14" s="1"/>
  <c r="B21" i="14" s="1"/>
  <c r="E38" i="1"/>
  <c r="B17" i="21" s="1"/>
  <c r="F38" i="1"/>
  <c r="G38" i="1"/>
  <c r="H38" i="1"/>
  <c r="I38" i="1"/>
  <c r="J38" i="1"/>
  <c r="K38" i="1"/>
  <c r="L38" i="1"/>
  <c r="M38" i="1"/>
  <c r="N38" i="1"/>
  <c r="N39" i="1" s="1"/>
  <c r="B12" i="12" s="1"/>
  <c r="B12" i="15" s="1"/>
  <c r="O38" i="1"/>
  <c r="P38" i="1"/>
  <c r="Q38" i="1"/>
  <c r="R38" i="1"/>
  <c r="S38" i="1"/>
  <c r="J11" i="21"/>
  <c r="H7" i="21"/>
  <c r="H22" i="21" s="1"/>
  <c r="I13" i="21"/>
  <c r="E6" i="21"/>
  <c r="D6" i="21"/>
  <c r="R24" i="9"/>
  <c r="J16" i="12" s="1"/>
  <c r="J16" i="15" s="1"/>
  <c r="M24" i="9"/>
  <c r="J11" i="12" s="1"/>
  <c r="J11" i="15" s="1"/>
  <c r="J12" i="14"/>
  <c r="L24" i="9"/>
  <c r="J10" i="12" s="1"/>
  <c r="J10" i="15" s="1"/>
  <c r="I12" i="21"/>
  <c r="I13" i="14"/>
  <c r="I11" i="21"/>
  <c r="H12" i="21"/>
  <c r="H8" i="14"/>
  <c r="H23" i="14" s="1"/>
  <c r="F16" i="21"/>
  <c r="F10" i="14"/>
  <c r="F8" i="14"/>
  <c r="C13" i="14"/>
  <c r="C6" i="21"/>
  <c r="B10" i="21"/>
  <c r="B6" i="21"/>
  <c r="B10" i="14"/>
  <c r="B13" i="21"/>
  <c r="B11" i="21"/>
  <c r="D13" i="21"/>
  <c r="I5" i="21"/>
  <c r="I5" i="14"/>
  <c r="I6" i="21"/>
  <c r="C15" i="14"/>
  <c r="C25" i="2"/>
  <c r="N24" i="9"/>
  <c r="J12" i="12" s="1"/>
  <c r="J12" i="15" s="1"/>
  <c r="J18" i="21"/>
  <c r="J18" i="14"/>
  <c r="F15" i="14"/>
  <c r="I16" i="14"/>
  <c r="I21" i="14" s="1"/>
  <c r="I18" i="14"/>
  <c r="E7" i="14"/>
  <c r="E22" i="14" s="1"/>
  <c r="E7" i="21"/>
  <c r="C16" i="21"/>
  <c r="E16" i="21"/>
  <c r="F16" i="14"/>
  <c r="E39" i="1"/>
  <c r="B18" i="14"/>
  <c r="E13" i="14"/>
  <c r="E23" i="14" s="1"/>
  <c r="S24" i="3"/>
  <c r="D17" i="12" s="1"/>
  <c r="D17" i="15" s="1"/>
  <c r="E15" i="21"/>
  <c r="C23" i="4"/>
  <c r="E10" i="21"/>
  <c r="E17" i="14"/>
  <c r="E8" i="21"/>
  <c r="E10" i="14"/>
  <c r="E11" i="14"/>
  <c r="P24" i="10"/>
  <c r="K14" i="12"/>
  <c r="K14" i="15" s="1"/>
  <c r="K10" i="14"/>
  <c r="D11" i="21"/>
  <c r="I12" i="14"/>
  <c r="K13" i="21"/>
  <c r="K17" i="21"/>
  <c r="N25" i="7"/>
  <c r="H12" i="12" s="1"/>
  <c r="H12" i="15" s="1"/>
  <c r="H13" i="21"/>
  <c r="H17" i="14"/>
  <c r="H22" i="14"/>
  <c r="H18" i="21"/>
  <c r="I25" i="7"/>
  <c r="H7" i="12"/>
  <c r="H7" i="15"/>
  <c r="F7" i="14"/>
  <c r="B13" i="15"/>
  <c r="B7" i="14"/>
  <c r="B5" i="14"/>
  <c r="B20" i="14" s="1"/>
  <c r="K18" i="21"/>
  <c r="F24" i="10"/>
  <c r="F24" i="3"/>
  <c r="F18" i="21"/>
  <c r="B18" i="21"/>
  <c r="G12" i="14"/>
  <c r="G5" i="21"/>
  <c r="C25" i="6"/>
  <c r="G15" i="14"/>
  <c r="I25" i="6"/>
  <c r="G7" i="12" s="1"/>
  <c r="G7" i="15"/>
  <c r="G7" i="14"/>
  <c r="M25" i="6"/>
  <c r="G11" i="12" s="1"/>
  <c r="G11" i="15" s="1"/>
  <c r="G15" i="21"/>
  <c r="G17" i="21"/>
  <c r="P25" i="6"/>
  <c r="G14" i="12" s="1"/>
  <c r="G14" i="15"/>
  <c r="G10" i="21"/>
  <c r="G20" i="21" s="1"/>
  <c r="G11" i="21"/>
  <c r="G8" i="14"/>
  <c r="G8" i="21"/>
  <c r="J25" i="6"/>
  <c r="G8" i="12" s="1"/>
  <c r="G8" i="15" s="1"/>
  <c r="K25" i="6"/>
  <c r="G9" i="12" s="1"/>
  <c r="G9" i="15" s="1"/>
  <c r="D8" i="14"/>
  <c r="D12" i="14"/>
  <c r="D18" i="21"/>
  <c r="D7" i="21"/>
  <c r="G16" i="14"/>
  <c r="G16" i="21"/>
  <c r="G17" i="14"/>
  <c r="K8" i="14"/>
  <c r="K12" i="14"/>
  <c r="K12" i="21"/>
  <c r="K16" i="21"/>
  <c r="L6" i="24"/>
  <c r="J10" i="21"/>
  <c r="J10" i="14"/>
  <c r="M24" i="10"/>
  <c r="K11" i="12" s="1"/>
  <c r="K11" i="15" s="1"/>
  <c r="K5" i="15"/>
  <c r="K7" i="14"/>
  <c r="K22" i="14"/>
  <c r="H21" i="21" l="1"/>
  <c r="J20" i="21"/>
  <c r="K6" i="14"/>
  <c r="K21" i="14" s="1"/>
  <c r="G13" i="21"/>
  <c r="G23" i="21" s="1"/>
  <c r="K23" i="14"/>
  <c r="G22" i="21"/>
  <c r="H16" i="21"/>
  <c r="D10" i="14"/>
  <c r="F24" i="8"/>
  <c r="D25" i="2"/>
  <c r="J16" i="21"/>
  <c r="D16" i="21"/>
  <c r="D21" i="21" s="1"/>
  <c r="J6" i="21"/>
  <c r="J21" i="21" s="1"/>
  <c r="F39" i="1"/>
  <c r="J25" i="2"/>
  <c r="C8" i="12" s="1"/>
  <c r="L25" i="2"/>
  <c r="C10" i="12" s="1"/>
  <c r="C10" i="15" s="1"/>
  <c r="H24" i="10"/>
  <c r="K6" i="12" s="1"/>
  <c r="K6" i="15" s="1"/>
  <c r="D17" i="21"/>
  <c r="D22" i="21" s="1"/>
  <c r="D16" i="14"/>
  <c r="D21" i="14" s="1"/>
  <c r="K22" i="21"/>
  <c r="C23" i="5"/>
  <c r="G6" i="21"/>
  <c r="E23" i="4"/>
  <c r="E22" i="21"/>
  <c r="D24" i="9"/>
  <c r="E21" i="21"/>
  <c r="B17" i="14"/>
  <c r="J23" i="4"/>
  <c r="E8" i="12" s="1"/>
  <c r="E8" i="15" s="1"/>
  <c r="R23" i="4"/>
  <c r="E16" i="12" s="1"/>
  <c r="E16" i="15" s="1"/>
  <c r="E13" i="21"/>
  <c r="E5" i="14"/>
  <c r="F5" i="21"/>
  <c r="H23" i="21"/>
  <c r="I17" i="21"/>
  <c r="J8" i="14"/>
  <c r="J5" i="14"/>
  <c r="J20" i="14" s="1"/>
  <c r="C11" i="14"/>
  <c r="L11" i="14" s="1"/>
  <c r="G22" i="14"/>
  <c r="K11" i="21"/>
  <c r="K21" i="21" s="1"/>
  <c r="B23" i="14"/>
  <c r="D39" i="1"/>
  <c r="H15" i="21"/>
  <c r="L39" i="1"/>
  <c r="B10" i="12" s="1"/>
  <c r="B10" i="15" s="1"/>
  <c r="D17" i="14"/>
  <c r="D22" i="14" s="1"/>
  <c r="M23" i="4"/>
  <c r="E11" i="12" s="1"/>
  <c r="E11" i="15" s="1"/>
  <c r="G7" i="21"/>
  <c r="D24" i="8"/>
  <c r="C18" i="14"/>
  <c r="L18" i="14" s="1"/>
  <c r="E18" i="21"/>
  <c r="F12" i="14"/>
  <c r="H5" i="21"/>
  <c r="S39" i="1"/>
  <c r="B17" i="12" s="1"/>
  <c r="B17" i="15" s="1"/>
  <c r="L23" i="4"/>
  <c r="E10" i="12" s="1"/>
  <c r="E10" i="15" s="1"/>
  <c r="P25" i="7"/>
  <c r="H14" i="12" s="1"/>
  <c r="H14" i="15" s="1"/>
  <c r="E24" i="10"/>
  <c r="C24" i="9"/>
  <c r="F11" i="14"/>
  <c r="E20" i="14"/>
  <c r="I17" i="14"/>
  <c r="R39" i="1"/>
  <c r="B16" i="12" s="1"/>
  <c r="B16" i="15" s="1"/>
  <c r="P25" i="2"/>
  <c r="C14" i="12" s="1"/>
  <c r="C14" i="15" s="1"/>
  <c r="G23" i="4"/>
  <c r="E5" i="12" s="1"/>
  <c r="E5" i="15" s="1"/>
  <c r="Q23" i="5"/>
  <c r="F15" i="12" s="1"/>
  <c r="F15" i="15" s="1"/>
  <c r="H25" i="7"/>
  <c r="H6" i="12" s="1"/>
  <c r="H6" i="15" s="1"/>
  <c r="G24" i="8"/>
  <c r="I5" i="12" s="1"/>
  <c r="I5" i="15" s="1"/>
  <c r="B8" i="21"/>
  <c r="B23" i="21" s="1"/>
  <c r="B16" i="21"/>
  <c r="E25" i="7"/>
  <c r="I21" i="21"/>
  <c r="Q24" i="3"/>
  <c r="D15" i="12" s="1"/>
  <c r="D15" i="15" s="1"/>
  <c r="L16" i="14"/>
  <c r="M39" i="1"/>
  <c r="B11" i="12" s="1"/>
  <c r="L18" i="21"/>
  <c r="J17" i="21"/>
  <c r="H39" i="1"/>
  <c r="B6" i="12" s="1"/>
  <c r="B6" i="15" s="1"/>
  <c r="Q23" i="4"/>
  <c r="E15" i="12" s="1"/>
  <c r="E15" i="15" s="1"/>
  <c r="J24" i="10"/>
  <c r="K8" i="12" s="1"/>
  <c r="K8" i="15" s="1"/>
  <c r="G21" i="14"/>
  <c r="G20" i="14"/>
  <c r="P23" i="4"/>
  <c r="E14" i="12" s="1"/>
  <c r="E14" i="15" s="1"/>
  <c r="D23" i="14"/>
  <c r="G23" i="14"/>
  <c r="D24" i="10"/>
  <c r="S23" i="5"/>
  <c r="F17" i="12" s="1"/>
  <c r="F17" i="15" s="1"/>
  <c r="O24" i="10"/>
  <c r="K13" i="12" s="1"/>
  <c r="K13" i="15" s="1"/>
  <c r="B15" i="15"/>
  <c r="B11" i="15"/>
  <c r="H6" i="14"/>
  <c r="H21" i="14" s="1"/>
  <c r="D25" i="7"/>
  <c r="F13" i="21"/>
  <c r="F23" i="5"/>
  <c r="K5" i="14"/>
  <c r="B12" i="14"/>
  <c r="B22" i="14" s="1"/>
  <c r="B12" i="21"/>
  <c r="I7" i="21"/>
  <c r="I22" i="21" s="1"/>
  <c r="I7" i="14"/>
  <c r="I22" i="14" s="1"/>
  <c r="D23" i="21"/>
  <c r="C17" i="14"/>
  <c r="C17" i="21"/>
  <c r="C12" i="14"/>
  <c r="C12" i="21"/>
  <c r="I24" i="3"/>
  <c r="D7" i="12" s="1"/>
  <c r="D5" i="14"/>
  <c r="D20" i="14" s="1"/>
  <c r="D5" i="21"/>
  <c r="D20" i="21" s="1"/>
  <c r="N23" i="4"/>
  <c r="E12" i="12" s="1"/>
  <c r="E12" i="15" s="1"/>
  <c r="F17" i="21"/>
  <c r="F22" i="21" s="1"/>
  <c r="E23" i="5"/>
  <c r="F17" i="14"/>
  <c r="F22" i="14" s="1"/>
  <c r="J7" i="21"/>
  <c r="E24" i="9"/>
  <c r="J7" i="14"/>
  <c r="J22" i="14" s="1"/>
  <c r="K15" i="14"/>
  <c r="L15" i="14" s="1"/>
  <c r="K15" i="21"/>
  <c r="K39" i="1"/>
  <c r="B9" i="12" s="1"/>
  <c r="G39" i="1"/>
  <c r="B5" i="12" s="1"/>
  <c r="C39" i="1"/>
  <c r="B5" i="21"/>
  <c r="F13" i="14"/>
  <c r="L13" i="14" s="1"/>
  <c r="B21" i="21"/>
  <c r="C10" i="14"/>
  <c r="C10" i="21"/>
  <c r="G21" i="21"/>
  <c r="C24" i="10"/>
  <c r="E21" i="14"/>
  <c r="S25" i="2"/>
  <c r="C17" i="12" s="1"/>
  <c r="C17" i="15" s="1"/>
  <c r="C8" i="21"/>
  <c r="F25" i="2"/>
  <c r="C8" i="14"/>
  <c r="C5" i="14"/>
  <c r="C5" i="21"/>
  <c r="K23" i="5"/>
  <c r="F9" i="12" s="1"/>
  <c r="F9" i="15" s="1"/>
  <c r="F6" i="14"/>
  <c r="D23" i="5"/>
  <c r="F6" i="21"/>
  <c r="F21" i="21" s="1"/>
  <c r="H10" i="21"/>
  <c r="H10" i="14"/>
  <c r="H20" i="14" s="1"/>
  <c r="C25" i="7"/>
  <c r="I10" i="21"/>
  <c r="I20" i="21" s="1"/>
  <c r="C24" i="8"/>
  <c r="I10" i="14"/>
  <c r="I20" i="14" s="1"/>
  <c r="N25" i="2"/>
  <c r="C12" i="12" s="1"/>
  <c r="O25" i="2"/>
  <c r="C13" i="12" s="1"/>
  <c r="K25" i="2"/>
  <c r="C9" i="12" s="1"/>
  <c r="C9" i="15" s="1"/>
  <c r="C7" i="21"/>
  <c r="C7" i="14"/>
  <c r="P23" i="5"/>
  <c r="F14" i="12" s="1"/>
  <c r="F14" i="15" s="1"/>
  <c r="F20" i="21"/>
  <c r="Q24" i="8"/>
  <c r="I15" i="12" s="1"/>
  <c r="I15" i="15" s="1"/>
  <c r="N24" i="8"/>
  <c r="I12" i="12" s="1"/>
  <c r="I12" i="15" s="1"/>
  <c r="J13" i="14"/>
  <c r="J23" i="14" s="1"/>
  <c r="F24" i="9"/>
  <c r="J13" i="21"/>
  <c r="J23" i="21" s="1"/>
  <c r="S24" i="9"/>
  <c r="J17" i="12" s="1"/>
  <c r="J17" i="15" s="1"/>
  <c r="O24" i="9"/>
  <c r="J13" i="12" s="1"/>
  <c r="J13" i="15" s="1"/>
  <c r="K24" i="9"/>
  <c r="J9" i="12" s="1"/>
  <c r="J9" i="15" s="1"/>
  <c r="G24" i="9"/>
  <c r="J5" i="12" s="1"/>
  <c r="J5" i="15" s="1"/>
  <c r="J21" i="14"/>
  <c r="S24" i="10"/>
  <c r="K17" i="12" s="1"/>
  <c r="K17" i="15" s="1"/>
  <c r="L4" i="24"/>
  <c r="G25" i="2"/>
  <c r="C5" i="12" s="1"/>
  <c r="C5" i="15" s="1"/>
  <c r="O24" i="3"/>
  <c r="D13" i="12" s="1"/>
  <c r="D13" i="15" s="1"/>
  <c r="M24" i="3"/>
  <c r="D11" i="12" s="1"/>
  <c r="D11" i="15" s="1"/>
  <c r="I23" i="21"/>
  <c r="L5" i="24"/>
  <c r="P39" i="1"/>
  <c r="B14" i="12" s="1"/>
  <c r="H25" i="2"/>
  <c r="C6" i="12" s="1"/>
  <c r="C6" i="15" s="1"/>
  <c r="L6" i="15" s="1"/>
  <c r="N6" i="15" s="1"/>
  <c r="M25" i="2"/>
  <c r="C11" i="12" s="1"/>
  <c r="C11" i="15" s="1"/>
  <c r="N24" i="3"/>
  <c r="D12" i="12" s="1"/>
  <c r="D12" i="15" s="1"/>
  <c r="L24" i="3"/>
  <c r="D10" i="12" s="1"/>
  <c r="D10" i="15" s="1"/>
  <c r="I23" i="5"/>
  <c r="F7" i="12" s="1"/>
  <c r="F7" i="15" s="1"/>
  <c r="L25" i="7"/>
  <c r="H10" i="12" s="1"/>
  <c r="H10" i="15" s="1"/>
  <c r="S24" i="8"/>
  <c r="I17" i="12" s="1"/>
  <c r="I17" i="15" s="1"/>
  <c r="I24" i="8"/>
  <c r="I7" i="12" s="1"/>
  <c r="I7" i="15" s="1"/>
  <c r="R24" i="10"/>
  <c r="K16" i="12" s="1"/>
  <c r="K16" i="15" s="1"/>
  <c r="K24" i="10"/>
  <c r="K9" i="12" s="1"/>
  <c r="K9" i="15" s="1"/>
  <c r="L8" i="12" l="1"/>
  <c r="C8" i="15"/>
  <c r="L8" i="15" s="1"/>
  <c r="N8" i="15" s="1"/>
  <c r="L16" i="15"/>
  <c r="N16" i="15" s="1"/>
  <c r="E23" i="21"/>
  <c r="L15" i="21"/>
  <c r="L16" i="12"/>
  <c r="L11" i="21"/>
  <c r="C20" i="14"/>
  <c r="L20" i="14" s="1"/>
  <c r="H20" i="21"/>
  <c r="L10" i="15"/>
  <c r="N10" i="15" s="1"/>
  <c r="L17" i="21"/>
  <c r="L15" i="12"/>
  <c r="L6" i="21"/>
  <c r="L17" i="14"/>
  <c r="L16" i="21"/>
  <c r="C21" i="14"/>
  <c r="L10" i="21"/>
  <c r="J22" i="21"/>
  <c r="B14" i="15"/>
  <c r="L14" i="15" s="1"/>
  <c r="N14" i="15" s="1"/>
  <c r="L14" i="12"/>
  <c r="B9" i="15"/>
  <c r="L9" i="15" s="1"/>
  <c r="N9" i="15" s="1"/>
  <c r="L9" i="12"/>
  <c r="D7" i="15"/>
  <c r="L7" i="15" s="1"/>
  <c r="N7" i="15" s="1"/>
  <c r="L7" i="12"/>
  <c r="C13" i="15"/>
  <c r="L13" i="15" s="1"/>
  <c r="N13" i="15" s="1"/>
  <c r="L13" i="12"/>
  <c r="C20" i="21"/>
  <c r="L8" i="21"/>
  <c r="C23" i="21"/>
  <c r="L6" i="12"/>
  <c r="L10" i="14"/>
  <c r="B20" i="21"/>
  <c r="L20" i="21" s="1"/>
  <c r="L5" i="21"/>
  <c r="L5" i="14"/>
  <c r="B22" i="21"/>
  <c r="L12" i="21"/>
  <c r="L11" i="12"/>
  <c r="K20" i="21"/>
  <c r="L7" i="14"/>
  <c r="C22" i="14"/>
  <c r="L22" i="14" s="1"/>
  <c r="C12" i="15"/>
  <c r="L12" i="15" s="1"/>
  <c r="N12" i="15" s="1"/>
  <c r="L12" i="12"/>
  <c r="L17" i="15"/>
  <c r="N17" i="15" s="1"/>
  <c r="L17" i="12"/>
  <c r="L12" i="14"/>
  <c r="F23" i="21"/>
  <c r="L13" i="21"/>
  <c r="L11" i="15"/>
  <c r="N11" i="15" s="1"/>
  <c r="F23" i="14"/>
  <c r="C22" i="21"/>
  <c r="L7" i="21"/>
  <c r="F21" i="14"/>
  <c r="L21" i="14" s="1"/>
  <c r="L6" i="14"/>
  <c r="C23" i="14"/>
  <c r="L23" i="14" s="1"/>
  <c r="L8" i="14"/>
  <c r="L10" i="12"/>
  <c r="L21" i="21"/>
  <c r="B5" i="15"/>
  <c r="L5" i="15" s="1"/>
  <c r="N5" i="15" s="1"/>
  <c r="L5" i="12"/>
  <c r="K20" i="14"/>
  <c r="L15" i="15"/>
  <c r="N15" i="15" s="1"/>
  <c r="L23" i="21" l="1"/>
  <c r="L22" i="21"/>
</calcChain>
</file>

<file path=xl/sharedStrings.xml><?xml version="1.0" encoding="utf-8"?>
<sst xmlns="http://schemas.openxmlformats.org/spreadsheetml/2006/main" count="738" uniqueCount="270">
  <si>
    <t>Наименование блюд</t>
  </si>
  <si>
    <t>Выход</t>
  </si>
  <si>
    <t>Завтрак:</t>
  </si>
  <si>
    <t>Обед:</t>
  </si>
  <si>
    <t>Полдник: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</si>
  <si>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</si>
  <si>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</si>
  <si>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</si>
  <si>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</si>
  <si>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</si>
  <si>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</si>
  <si>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</si>
  <si>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</si>
  <si>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</si>
  <si>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</si>
  <si>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</si>
  <si>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</si>
  <si>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</si>
  <si>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</si>
  <si>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</si>
  <si>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</si>
  <si>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</si>
  <si>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</si>
  <si>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</si>
  <si>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</si>
  <si>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</si>
  <si>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</si>
  <si>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</si>
  <si>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>Норма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</si>
  <si>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</si>
  <si>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</si>
  <si>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</si>
  <si>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</si>
  <si>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</si>
  <si>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</si>
  <si>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</si>
  <si>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</si>
  <si>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</si>
  <si>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</si>
  <si>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</si>
  <si>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</si>
  <si>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</si>
  <si>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</si>
  <si>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</si>
  <si>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</si>
  <si>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</si>
  <si>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</si>
  <si>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</si>
  <si>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</si>
  <si>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</si>
  <si>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</si>
  <si>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</si>
  <si>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Суточная норма, г</t>
  </si>
  <si>
    <t>Итого за завтрак:</t>
  </si>
  <si>
    <t>Итого за полдник:</t>
  </si>
  <si>
    <t>Итого за обед :</t>
  </si>
  <si>
    <t>Итого за обед:</t>
  </si>
  <si>
    <t>100% от суточной нормы</t>
  </si>
  <si>
    <t>В среднем за 10 дней</t>
  </si>
  <si>
    <t>крахмал</t>
  </si>
  <si>
    <t>кофейный напиток</t>
  </si>
  <si>
    <t>дрожжи</t>
  </si>
  <si>
    <t>250/10</t>
  </si>
  <si>
    <t>Хлеб пшеничный</t>
  </si>
  <si>
    <t>Хлеб ржаной</t>
  </si>
  <si>
    <t>Компот из сухофруктов</t>
  </si>
  <si>
    <t>Апельсин</t>
  </si>
  <si>
    <t>Чай с лимоном</t>
  </si>
  <si>
    <t>200/10</t>
  </si>
  <si>
    <t>250/25</t>
  </si>
  <si>
    <t>Яблоко</t>
  </si>
  <si>
    <t>Капуста тушеная</t>
  </si>
  <si>
    <t>Макаронные изделия отварные</t>
  </si>
  <si>
    <t>Груша</t>
  </si>
  <si>
    <t>Банан</t>
  </si>
  <si>
    <t>100/10</t>
  </si>
  <si>
    <t>Каша гречневая</t>
  </si>
  <si>
    <t>Компот из кураги</t>
  </si>
  <si>
    <t>фрукты свежие</t>
  </si>
  <si>
    <t>сахар</t>
  </si>
  <si>
    <t>курица</t>
  </si>
  <si>
    <t>Сок апельсиновый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</si>
  <si>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</si>
  <si>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</si>
  <si>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</si>
  <si>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</si>
  <si>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</si>
  <si>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</si>
  <si>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</si>
  <si>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</si>
  <si>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</si>
  <si>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</si>
  <si>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</si>
  <si>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50/50</t>
  </si>
  <si>
    <t>Картофельное пюре</t>
  </si>
  <si>
    <t>Компот из кураги и чернослива</t>
  </si>
  <si>
    <t>Напиток лимонный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</si>
  <si>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</si>
  <si>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</si>
  <si>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>75/50</t>
  </si>
  <si>
    <t>Картофель тушеный с овощами</t>
  </si>
  <si>
    <t>Сок персиковый</t>
  </si>
  <si>
    <t>Сок грушевый</t>
  </si>
  <si>
    <t xml:space="preserve">F </t>
  </si>
  <si>
    <t>крупы, бобовые</t>
  </si>
  <si>
    <t>макаронные изделия</t>
  </si>
  <si>
    <t>овощи</t>
  </si>
  <si>
    <t>сухофрукты</t>
  </si>
  <si>
    <t>молоко</t>
  </si>
  <si>
    <t>кисломолочная продукция</t>
  </si>
  <si>
    <t>специи</t>
  </si>
  <si>
    <t>Яйцо вареное</t>
  </si>
  <si>
    <t>Мандарин</t>
  </si>
  <si>
    <t>Каша молочная "Дружба" с маслом маслом</t>
  </si>
  <si>
    <t>1шт/40</t>
  </si>
  <si>
    <t>Сыр порционный</t>
  </si>
  <si>
    <t>1,,9</t>
  </si>
  <si>
    <t>Борщ с капустой и картофелем со сметаной</t>
  </si>
  <si>
    <t>Сок яблочный</t>
  </si>
  <si>
    <t>Запеканка творожная с изюмом и сгущенным молоком</t>
  </si>
  <si>
    <t>150/30</t>
  </si>
  <si>
    <t>Какао с молоком</t>
  </si>
  <si>
    <t>Свекла отварная с маслом растительным</t>
  </si>
  <si>
    <t>250/20</t>
  </si>
  <si>
    <t>Рыба тушеная в томате с овощами</t>
  </si>
  <si>
    <t>Рис отварной</t>
  </si>
  <si>
    <t>Напиток из свежих яблок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</si>
  <si>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</si>
  <si>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Каша пшеничная</t>
  </si>
  <si>
    <t>Кофейный напиток</t>
  </si>
  <si>
    <t>Суп сливочный с рыбой</t>
  </si>
  <si>
    <r>
      <t xml:space="preserve">Гуляш из говядины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</si>
  <si>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Макаронные изделия с овощами</t>
  </si>
  <si>
    <t>Омлет натуральный с маслом сливочным</t>
  </si>
  <si>
    <t>150/10</t>
  </si>
  <si>
    <t>Рыба припущенная</t>
  </si>
  <si>
    <t>Чай с сахаром</t>
  </si>
  <si>
    <r>
      <t xml:space="preserve">Суп овощной с фрикадельками из говядины </t>
    </r>
    <r>
      <rPr>
        <sz val="9"/>
        <rFont val="Times New Roman"/>
        <family val="1"/>
        <charset val="204"/>
      </rPr>
      <t>(п/ф высокой степени готовности)</t>
    </r>
  </si>
  <si>
    <t>150/50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</si>
  <si>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  <charset val="204"/>
      </rPr>
      <t>(п/ф высокой степени готовности) и сметаной</t>
    </r>
  </si>
  <si>
    <t>250/15/5</t>
  </si>
  <si>
    <t>Сок вишневый</t>
  </si>
  <si>
    <t>Каша молочная кукурузная с маслом сливочным</t>
  </si>
  <si>
    <r>
      <t xml:space="preserve">Щи из свежей капусты с картофелем с  говядиной </t>
    </r>
    <r>
      <rPr>
        <sz val="9"/>
        <rFont val="Times New Roman"/>
        <family val="1"/>
        <charset val="204"/>
      </rPr>
      <t>(п/ф высокой степени готовности) и сметаной</t>
    </r>
  </si>
  <si>
    <t>250/9/5</t>
  </si>
  <si>
    <t>Рыба, припущенная в молоке</t>
  </si>
  <si>
    <t>Чай с молоком</t>
  </si>
  <si>
    <r>
      <t xml:space="preserve">Азу с говядиной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</si>
  <si>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</si>
  <si>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Кисель из п/я конц</t>
  </si>
  <si>
    <t>Суп крестьянский</t>
  </si>
  <si>
    <r>
      <t xml:space="preserve">Котлета куриная с маслом сливочным </t>
    </r>
    <r>
      <rPr>
        <sz val="9"/>
        <color indexed="8"/>
        <rFont val="Times New Roman"/>
        <family val="1"/>
        <charset val="204"/>
      </rPr>
      <t>(п/ф высокой степени готовности)</t>
    </r>
  </si>
  <si>
    <t>Каша пшенная</t>
  </si>
  <si>
    <t xml:space="preserve">Свекольник со сметаной </t>
  </si>
  <si>
    <t>Овощное рагу</t>
  </si>
  <si>
    <r>
      <t xml:space="preserve">Плов из говядины </t>
    </r>
    <r>
      <rPr>
        <sz val="8"/>
        <color indexed="8"/>
        <rFont val="Times New Roman"/>
        <family val="1"/>
        <charset val="204"/>
      </rPr>
      <t>(п/ф высокой степени готовности)</t>
    </r>
  </si>
  <si>
    <t>Йогурт фруктовый</t>
  </si>
  <si>
    <t>Чай с молоком цельным</t>
  </si>
  <si>
    <t>Бифидок фруктовый</t>
  </si>
  <si>
    <t>Снежок</t>
  </si>
  <si>
    <t>Биойогурт</t>
  </si>
  <si>
    <t>Полдник</t>
  </si>
  <si>
    <t>Обед</t>
  </si>
  <si>
    <t>Блины со сгущеным молоком</t>
  </si>
  <si>
    <t>70/30</t>
  </si>
  <si>
    <t>Компот конс.</t>
  </si>
  <si>
    <t>Оладьи с джемом</t>
  </si>
  <si>
    <t>80/20</t>
  </si>
  <si>
    <t xml:space="preserve">Сок вишневый </t>
  </si>
  <si>
    <t>Сыр порционный Российский"</t>
  </si>
  <si>
    <t>Огурец свежий долькой</t>
  </si>
  <si>
    <t>Помидор свежий долькой</t>
  </si>
  <si>
    <r>
      <t xml:space="preserve">Зеленый горошек порционный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</si>
  <si>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Кукуруза порционная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</si>
  <si>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Суп картофельный с рисом и сайрой </t>
    </r>
    <r>
      <rPr>
        <sz val="8"/>
        <color indexed="8"/>
        <rFont val="Times New Roman"/>
        <family val="1"/>
        <charset val="204"/>
      </rPr>
      <t>(конс.пром.произв.)</t>
    </r>
  </si>
  <si>
    <t>Огурец свежий с раст. маслом</t>
  </si>
  <si>
    <t>100% сут.норма</t>
  </si>
  <si>
    <t>6-7</t>
  </si>
  <si>
    <t>20-25</t>
  </si>
  <si>
    <t>30-35</t>
  </si>
  <si>
    <t>10-15</t>
  </si>
  <si>
    <t>% отклонения от сут. нормы</t>
  </si>
  <si>
    <t>Сут.норма</t>
  </si>
  <si>
    <t>% отклонения от сут.нормы</t>
  </si>
  <si>
    <t>Норма не менее</t>
  </si>
  <si>
    <t>Таблица содержания микроэлементов и витамина С в рационе питания (завтрак, обед, полдник) детей в возрасте от 7 до 11 лет, посещающих МБОУ г.Зимы в 2021-2022гг.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</si>
  <si>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обед, полдник) детей в возрасте от 7 до 11 лет, посещающих МБОУ г.Зимы в 2021-2022гг.</t>
  </si>
  <si>
    <t>Таблица по процентному распределению микроэлементов и витамина С по приемам пищи, по дням и в среднем за 10 дней в рационе питания (завтрак, обед, полдник) детей в возрасте от 7 до 11 лет, посещающих МБОУ г.Зимы в 2021-2022гг.</t>
  </si>
  <si>
    <t xml:space="preserve">Таблица выполнения суммарных объемов блюд по приемам пищи, по дням и в среднем за 10 дней рациона питания (завтрак, обед, полдник) для питания школьников г.Зимы в возрасте от 7 до 11 лет , в 2021-22гг  </t>
  </si>
  <si>
    <t xml:space="preserve">Таблица пищевой и энергетической ценности по приемам пищи, по дням и в среднем за 10 дней рациона питания (завтрак, обед, полдник) детей 7-11 лет, посещающих МБОУ г.Зимы  в 2021-2022гг  </t>
  </si>
  <si>
    <t>Нормы питания по дням и в среднем за 10 дней рациона питания (завтрак, обед, полдник) детей,посещающих МБОУ г.Зимы в 2021-2022гг.</t>
  </si>
  <si>
    <t>В среднем за 10 дней, г</t>
  </si>
  <si>
    <t>48-56</t>
  </si>
  <si>
    <t>90-105</t>
  </si>
  <si>
    <t>9-10,5</t>
  </si>
  <si>
    <t>27-31,5</t>
  </si>
  <si>
    <t>112-131</t>
  </si>
  <si>
    <t>168-196</t>
  </si>
  <si>
    <t>111-129,5</t>
  </si>
  <si>
    <t>120-140</t>
  </si>
  <si>
    <t>42-49</t>
  </si>
  <si>
    <t>18-21</t>
  </si>
  <si>
    <t>21-24,5</t>
  </si>
  <si>
    <t>35-41</t>
  </si>
  <si>
    <t>180-210</t>
  </si>
  <si>
    <t>24-28</t>
  </si>
  <si>
    <t>0,6-0,7</t>
  </si>
  <si>
    <t>1,2-1,4</t>
  </si>
  <si>
    <t>0,12-0,14</t>
  </si>
  <si>
    <t>1,8-2</t>
  </si>
  <si>
    <t>250/20/10</t>
  </si>
  <si>
    <t>20-25% от сут. нормы</t>
  </si>
  <si>
    <t>470-587,5</t>
  </si>
  <si>
    <t>30-35% от сут. нормы</t>
  </si>
  <si>
    <t>705-822,5</t>
  </si>
  <si>
    <t>10-15% от сут нормы</t>
  </si>
  <si>
    <t>235-352,5</t>
  </si>
  <si>
    <t>60-75% от сут.нормы</t>
  </si>
  <si>
    <t>46,2-58</t>
  </si>
  <si>
    <t>47,4-59,2</t>
  </si>
  <si>
    <t>201-251,2</t>
  </si>
  <si>
    <t>1410-1762,5</t>
  </si>
  <si>
    <t>60-75</t>
  </si>
  <si>
    <t>660-825</t>
  </si>
  <si>
    <t>150-187,5</t>
  </si>
  <si>
    <t>7,2-9</t>
  </si>
  <si>
    <t>0,06-0,075</t>
  </si>
  <si>
    <t>0,018-0,023</t>
  </si>
  <si>
    <t>1,8-2,25</t>
  </si>
  <si>
    <t>0,72-0,9</t>
  </si>
  <si>
    <t>0,84-1,05</t>
  </si>
  <si>
    <t>420-525</t>
  </si>
  <si>
    <t>6,0-7,5</t>
  </si>
  <si>
    <t>36-45</t>
  </si>
  <si>
    <t>60-75% от суточной нормы, г</t>
  </si>
  <si>
    <r>
      <t xml:space="preserve">Творожный пудинг с яблоком и джемом </t>
    </r>
    <r>
      <rPr>
        <sz val="8"/>
        <color indexed="8"/>
        <rFont val="Times New Roman"/>
        <family val="1"/>
        <charset val="204"/>
      </rPr>
      <t>(пром.произв.)</t>
    </r>
  </si>
  <si>
    <t>Икра морковная</t>
  </si>
  <si>
    <t>54-13з-2020</t>
  </si>
  <si>
    <t>54-5з-2020</t>
  </si>
  <si>
    <t>54-20з-2020</t>
  </si>
  <si>
    <t>54-21з-2020</t>
  </si>
  <si>
    <t>54-2з-2020</t>
  </si>
  <si>
    <t>54-3з-2020</t>
  </si>
  <si>
    <t>54-1з-2020</t>
  </si>
  <si>
    <t>54-5с-2020</t>
  </si>
  <si>
    <t>54-16с-2020</t>
  </si>
  <si>
    <t>54-1к-2020</t>
  </si>
  <si>
    <t>54-1г-2020</t>
  </si>
  <si>
    <t>54-4г-2020</t>
  </si>
  <si>
    <r>
      <t xml:space="preserve">Печенье сливочное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</si>
  <si>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Вафли </t>
    </r>
    <r>
      <rPr>
        <sz val="8"/>
        <color indexed="8"/>
        <rFont val="Times New Roman"/>
        <family val="1"/>
        <charset val="204"/>
      </rPr>
      <t>(пром.произв.)</t>
    </r>
  </si>
  <si>
    <r>
      <t xml:space="preserve">Печень </t>
    </r>
    <r>
      <rPr>
        <sz val="8"/>
        <color indexed="8"/>
        <rFont val="Times New Roman"/>
        <family val="1"/>
        <charset val="204"/>
      </rPr>
      <t>(говяжья)</t>
    </r>
    <r>
      <rPr>
        <sz val="12"/>
        <color indexed="8"/>
        <rFont val="Times New Roman"/>
        <family val="1"/>
        <charset val="204"/>
      </rPr>
      <t xml:space="preserve"> по-строгановски</t>
    </r>
  </si>
  <si>
    <r>
      <t xml:space="preserve">Суп картофельный с горохом и куриным бедром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</si>
  <si>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Капуста, тушеная с куриным филе 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</si>
  <si>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Жаркое по-домашнему с говядиной </t>
    </r>
    <r>
      <rPr>
        <sz val="8"/>
        <color indexed="8"/>
        <rFont val="Times New Roman"/>
        <family val="1"/>
        <charset val="204"/>
      </rPr>
      <t>(п/ф высокой ст.гот.)</t>
    </r>
  </si>
  <si>
    <t>Молоко кипяченое</t>
  </si>
  <si>
    <r>
      <t xml:space="preserve">Зеленый горошек </t>
    </r>
    <r>
      <rPr>
        <sz val="8"/>
        <color indexed="8"/>
        <rFont val="Times New Roman"/>
        <family val="1"/>
        <charset val="204"/>
      </rPr>
      <t>(пром.произв.)</t>
    </r>
  </si>
  <si>
    <t>Сыр порционный "Голландский"</t>
  </si>
  <si>
    <t>Кукуруза порционная (пром.произв.)</t>
  </si>
  <si>
    <r>
      <t xml:space="preserve">Шницель печеночный </t>
    </r>
    <r>
      <rPr>
        <sz val="8"/>
        <color indexed="8"/>
        <rFont val="Times New Roman"/>
        <family val="1"/>
        <charset val="204"/>
      </rPr>
      <t>(из гов.печени)(п/ф выс.ст.гот.)</t>
    </r>
    <r>
      <rPr>
        <sz val="12"/>
        <color indexed="8"/>
        <rFont val="Times New Roman"/>
        <family val="1"/>
        <charset val="204"/>
      </rPr>
      <t xml:space="preserve"> с маслом сливочным</t>
    </r>
  </si>
  <si>
    <r>
      <t xml:space="preserve">Суп овощной с куриным бедром и сметаной </t>
    </r>
    <r>
      <rPr>
        <sz val="8"/>
        <color indexed="8"/>
        <rFont val="Times New Roman"/>
        <family val="1"/>
        <charset val="204"/>
      </rPr>
      <t>(п/ф выс.ст.гот.)</t>
    </r>
  </si>
  <si>
    <r>
      <t xml:space="preserve">Котлета из говядины </t>
    </r>
    <r>
      <rPr>
        <sz val="8"/>
        <color indexed="8"/>
        <rFont val="Times New Roman"/>
        <family val="1"/>
        <charset val="204"/>
      </rPr>
      <t>(п/ф выс.ст.гот.)</t>
    </r>
    <r>
      <rPr>
        <sz val="12"/>
        <color indexed="8"/>
        <rFont val="Times New Roman"/>
        <family val="1"/>
        <charset val="204"/>
      </rPr>
      <t xml:space="preserve"> с маслом сливочным</t>
    </r>
  </si>
  <si>
    <r>
      <t xml:space="preserve">Ватрушка с творогом </t>
    </r>
    <r>
      <rPr>
        <sz val="8"/>
        <color indexed="8"/>
        <rFont val="Times New Roman"/>
        <family val="1"/>
        <charset val="204"/>
      </rPr>
      <t>(пром.произв.)</t>
    </r>
  </si>
  <si>
    <t>Бедро куриное отварное с маслом сливочным (п/ф высокой ст.гот.)</t>
  </si>
  <si>
    <t>соки натуральные</t>
  </si>
  <si>
    <t>мясо говядина</t>
  </si>
  <si>
    <t>субпродукты (печень говяжья)</t>
  </si>
  <si>
    <t>рыба</t>
  </si>
  <si>
    <t>творог 5%</t>
  </si>
  <si>
    <t>конд.изд. (без крема)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</si>
</sst>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211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2" xfId="0" applyFont="1" applyBorder="1" applyAlignment="1">
      <alignment horizontal="center"/>
    </xf>
    <xf numFmtId="164" fontId="0" fillId="0" borderId="1" xfId="0" applyNumberFormat="1" applyBorder="1"/>
    <xf numFmtId="2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20" fillId="0" borderId="0" xfId="1" applyFont="1" applyAlignment="1"/>
    <xf numFmtId="0" fontId="20" fillId="0" borderId="0" xfId="0" applyFont="1" applyAlignment="1"/>
    <xf numFmtId="0" fontId="20" fillId="0" borderId="0" xfId="1" applyFont="1"/>
    <xf numFmtId="0" fontId="22" fillId="0" borderId="0" xfId="0" applyFont="1"/>
    <xf numFmtId="0" fontId="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/>
    <xf numFmtId="2" fontId="5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1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2"/>
    <xf numFmtId="0" fontId="1" fillId="0" borderId="1" xfId="2" applyBorder="1"/>
    <xf numFmtId="0" fontId="28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21" fillId="0" borderId="1" xfId="1" applyFont="1" applyBorder="1"/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165" fontId="5" fillId="0" borderId="1" xfId="0" applyNumberFormat="1" applyFont="1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2" applyNumberFormat="1" applyBorder="1"/>
    <xf numFmtId="49" fontId="0" fillId="0" borderId="1" xfId="0" applyNumberFormat="1" applyBorder="1"/>
    <xf numFmtId="2" fontId="0" fillId="0" borderId="1" xfId="0" applyNumberFormat="1" applyBorder="1"/>
    <xf numFmtId="0" fontId="35" fillId="0" borderId="0" xfId="0" applyFont="1"/>
    <xf numFmtId="0" fontId="36" fillId="0" borderId="0" xfId="0" applyFont="1"/>
    <xf numFmtId="0" fontId="0" fillId="0" borderId="1" xfId="0" applyBorder="1" applyAlignment="1">
      <alignment horizontal="center" vertical="center"/>
    </xf>
    <xf numFmtId="0" fontId="34" fillId="0" borderId="1" xfId="0" applyFont="1" applyBorder="1"/>
    <xf numFmtId="0" fontId="2" fillId="0" borderId="1" xfId="2" applyFont="1" applyBorder="1"/>
    <xf numFmtId="0" fontId="30" fillId="0" borderId="1" xfId="1" applyFont="1" applyBorder="1"/>
    <xf numFmtId="0" fontId="29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2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top" wrapText="1"/>
    </xf>
    <xf numFmtId="0" fontId="2" fillId="0" borderId="1" xfId="0" applyFont="1" applyBorder="1"/>
    <xf numFmtId="0" fontId="33" fillId="0" borderId="1" xfId="0" applyFont="1" applyBorder="1" applyAlignment="1">
      <alignment wrapText="1"/>
    </xf>
    <xf numFmtId="0" fontId="33" fillId="0" borderId="1" xfId="2" applyFont="1" applyBorder="1" applyAlignment="1">
      <alignment wrapText="1"/>
    </xf>
    <xf numFmtId="0" fontId="20" fillId="0" borderId="0" xfId="1" applyFont="1" applyAlignment="1"/>
    <xf numFmtId="0" fontId="4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20" fillId="0" borderId="0" xfId="1" applyFont="1" applyAlignment="1">
      <alignment wrapText="1"/>
    </xf>
    <xf numFmtId="0" fontId="0" fillId="0" borderId="0" xfId="0" applyAlignment="1">
      <alignment wrapText="1"/>
    </xf>
    <xf numFmtId="0" fontId="35" fillId="0" borderId="0" xfId="0" applyFont="1" applyAlignment="1"/>
    <xf numFmtId="0" fontId="36" fillId="0" borderId="0" xfId="0" applyFont="1" applyAlignment="1"/>
    <xf numFmtId="0" fontId="5" fillId="0" borderId="0" xfId="0" applyFont="1" applyAlignment="1"/>
    <xf numFmtId="0" fontId="23" fillId="0" borderId="0" xfId="1" applyFont="1" applyAlignment="1"/>
    <xf numFmtId="0" fontId="35" fillId="0" borderId="0" xfId="0" applyFont="1" applyAlignment="1">
      <alignment wrapText="1"/>
    </xf>
    <xf numFmtId="0" fontId="29" fillId="0" borderId="0" xfId="1" applyFont="1" applyAlignment="1"/>
    <xf numFmtId="0" fontId="19" fillId="0" borderId="0" xfId="1" applyFont="1" applyAlignment="1"/>
    <xf numFmtId="0" fontId="19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/>
    <xf numFmtId="0" fontId="14" fillId="0" borderId="1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6" xfId="0" applyFont="1" applyBorder="1" applyAlignment="1"/>
    <xf numFmtId="0" fontId="34" fillId="0" borderId="7" xfId="0" applyFont="1" applyBorder="1" applyAlignment="1"/>
    <xf numFmtId="0" fontId="34" fillId="0" borderId="4" xfId="0" applyFont="1" applyBorder="1" applyAlignme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8" xfId="0" applyFont="1" applyBorder="1" applyAlignment="1">
      <alignment wrapText="1"/>
    </xf>
  </cellXfs>
  <cellStyles count="3">
    <cellStyle name="Обычный" xfId="0" builtinId="0"/>
    <cellStyle name="Обычный_Лист1" xfId="1" xr:uid="{00000000-0005-0000-0000-000001000000}"/>
    <cellStyle name="Обычный_Лист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67532</xdr:colOff>
      <xdr:row>24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7A6B537-2FB0-4C7D-95DD-9A166DD3C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8601932" cy="510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3257550" y="152400"/>
          <a:ext cx="72675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Menu/&#1087;&#1080;&#1090;&#1072;&#1085;&#1080;&#1077;%20&#1089;%207%20&#1076;&#1086;%2010%20&#1083;&#1077;&#1090;%20&#1079;&#1072;&#1074;&#1090;&#1088;&#1072;&#1082;&#1080;%20&#1080;%20&#1086;&#1073;&#1077;&#1076;&#1099;%202021-2022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 №1"/>
      <sheetName val="таблица №2"/>
      <sheetName val="%соотн.1"/>
      <sheetName val="%соотн.2"/>
      <sheetName val="объемы завтраков, обедов"/>
      <sheetName val="Нормы"/>
    </sheetNames>
    <sheetDataSet>
      <sheetData sheetId="0"/>
      <sheetData sheetId="1">
        <row r="26">
          <cell r="B26">
            <v>620</v>
          </cell>
        </row>
        <row r="35">
          <cell r="B35">
            <v>860</v>
          </cell>
        </row>
      </sheetData>
      <sheetData sheetId="2">
        <row r="10">
          <cell r="B10">
            <v>530</v>
          </cell>
        </row>
        <row r="19">
          <cell r="B19">
            <v>895</v>
          </cell>
        </row>
      </sheetData>
      <sheetData sheetId="3">
        <row r="11">
          <cell r="B11">
            <v>610</v>
          </cell>
        </row>
        <row r="20">
          <cell r="B20">
            <v>850</v>
          </cell>
        </row>
      </sheetData>
      <sheetData sheetId="4">
        <row r="11">
          <cell r="B11">
            <v>610</v>
          </cell>
        </row>
        <row r="20">
          <cell r="B20">
            <v>850</v>
          </cell>
        </row>
      </sheetData>
      <sheetData sheetId="5">
        <row r="11">
          <cell r="B11">
            <v>610</v>
          </cell>
        </row>
        <row r="19">
          <cell r="B19">
            <v>820</v>
          </cell>
        </row>
      </sheetData>
      <sheetData sheetId="6">
        <row r="11">
          <cell r="B11">
            <v>580</v>
          </cell>
        </row>
        <row r="21">
          <cell r="B21">
            <v>904</v>
          </cell>
        </row>
      </sheetData>
      <sheetData sheetId="7">
        <row r="12">
          <cell r="B12">
            <v>570</v>
          </cell>
        </row>
        <row r="20">
          <cell r="B20">
            <v>825</v>
          </cell>
        </row>
      </sheetData>
      <sheetData sheetId="8">
        <row r="10">
          <cell r="B10">
            <v>550</v>
          </cell>
        </row>
        <row r="19">
          <cell r="B19">
            <v>900</v>
          </cell>
        </row>
      </sheetData>
      <sheetData sheetId="9">
        <row r="10">
          <cell r="B10">
            <v>530</v>
          </cell>
        </row>
        <row r="19">
          <cell r="B19">
            <v>870</v>
          </cell>
        </row>
      </sheetData>
      <sheetData sheetId="10">
        <row r="21">
          <cell r="B21">
            <v>825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75" workbookViewId="0">
      <selection activeCell="A2" sqref="A2"/>
    </sheetView>
  </sheetViews>
  <sheetFormatPr defaultRowHeight="15" x14ac:dyDescent="0.25"/>
  <cols>
    <col min="15" max="16" width="9.140625" hidden="1" customWidth="1"/>
  </cols>
  <sheetData>
    <row r="1" spans="1:16" ht="15.75" x14ac:dyDescent="0.25">
      <c r="A1" s="131"/>
      <c r="B1" s="162"/>
      <c r="C1" s="162"/>
      <c r="D1" s="162"/>
      <c r="E1" s="162"/>
      <c r="F1" s="162"/>
      <c r="G1" s="162"/>
      <c r="H1" s="162"/>
      <c r="I1" s="132"/>
      <c r="J1" s="132"/>
      <c r="K1" s="131"/>
      <c r="L1" s="132"/>
      <c r="M1" s="132"/>
      <c r="N1" s="125"/>
      <c r="O1" s="125"/>
      <c r="P1" s="125"/>
    </row>
    <row r="2" spans="1:16" ht="15.75" x14ac:dyDescent="0.25">
      <c r="A2" s="76"/>
      <c r="B2" s="163"/>
      <c r="C2" s="163"/>
      <c r="D2" s="163"/>
      <c r="E2" s="163"/>
      <c r="F2" s="163"/>
      <c r="G2" s="163"/>
      <c r="H2" s="163"/>
      <c r="I2" s="132"/>
      <c r="J2" s="132"/>
      <c r="K2" s="76"/>
      <c r="L2" s="132"/>
      <c r="M2" s="132"/>
      <c r="N2" s="125"/>
      <c r="O2" s="125"/>
      <c r="P2" s="125"/>
    </row>
    <row r="3" spans="1:16" ht="15.75" x14ac:dyDescent="0.25">
      <c r="A3" s="76"/>
      <c r="B3" s="132"/>
      <c r="C3" s="132"/>
      <c r="D3" s="132"/>
      <c r="E3" s="132"/>
      <c r="F3" s="132"/>
      <c r="G3" s="132"/>
      <c r="H3" s="132"/>
      <c r="I3" s="132"/>
      <c r="J3" s="132"/>
      <c r="K3" s="76"/>
      <c r="L3" s="132"/>
      <c r="M3" s="132"/>
      <c r="N3" s="125"/>
      <c r="O3" s="125"/>
      <c r="P3" s="125"/>
    </row>
    <row r="4" spans="1:16" ht="15.75" x14ac:dyDescent="0.25">
      <c r="A4" s="76"/>
      <c r="B4" s="132"/>
      <c r="C4" s="132"/>
      <c r="D4" s="132"/>
      <c r="E4" s="132"/>
      <c r="F4" s="132"/>
      <c r="G4" s="132"/>
      <c r="H4" s="132"/>
      <c r="I4" s="132"/>
      <c r="J4" s="132"/>
      <c r="K4" s="76"/>
      <c r="L4" s="132"/>
      <c r="M4" s="132"/>
      <c r="N4" s="125"/>
      <c r="O4" s="125"/>
      <c r="P4" s="125"/>
    </row>
    <row r="5" spans="1:16" ht="15.75" x14ac:dyDescent="0.25">
      <c r="A5" s="76"/>
      <c r="B5" s="132"/>
      <c r="C5" s="132"/>
      <c r="D5" s="132"/>
      <c r="E5" s="132"/>
      <c r="F5" s="132"/>
      <c r="G5" s="132"/>
      <c r="H5" s="132"/>
      <c r="I5" s="133"/>
      <c r="J5" s="132"/>
      <c r="K5" s="76"/>
      <c r="L5" s="132"/>
      <c r="M5" s="151"/>
      <c r="N5" s="153"/>
      <c r="O5" s="125"/>
      <c r="P5" s="125"/>
    </row>
    <row r="6" spans="1:16" ht="15.75" x14ac:dyDescent="0.25">
      <c r="A6" s="76"/>
      <c r="B6" s="132"/>
      <c r="C6" s="76"/>
      <c r="D6" s="132"/>
      <c r="E6" s="132"/>
      <c r="F6" s="132"/>
      <c r="G6" s="132"/>
      <c r="H6" s="132"/>
      <c r="I6" s="132"/>
      <c r="J6" s="132"/>
      <c r="K6" s="76"/>
      <c r="L6" s="132"/>
      <c r="M6" s="76"/>
      <c r="N6" s="125"/>
      <c r="O6" s="125"/>
      <c r="P6" s="125"/>
    </row>
    <row r="7" spans="1:16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25"/>
      <c r="O7" s="125"/>
      <c r="P7" s="125"/>
    </row>
    <row r="8" spans="1:16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25"/>
      <c r="P8" s="125"/>
    </row>
    <row r="9" spans="1:16" ht="33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25"/>
      <c r="P9" s="125"/>
    </row>
    <row r="10" spans="1:16" ht="23.85" customHeight="1" x14ac:dyDescent="0.25">
      <c r="A10" s="74"/>
      <c r="B10" s="75"/>
      <c r="C10" s="131"/>
      <c r="D10" s="132"/>
      <c r="E10" s="75"/>
      <c r="F10" s="151"/>
      <c r="G10" s="153"/>
      <c r="H10" s="153"/>
      <c r="I10" s="153"/>
      <c r="J10" s="153"/>
      <c r="K10" s="151"/>
      <c r="L10" s="153"/>
      <c r="M10" s="153"/>
      <c r="N10" s="153"/>
      <c r="O10" s="153"/>
      <c r="P10" s="125"/>
    </row>
    <row r="11" spans="1:16" ht="18.75" x14ac:dyDescent="0.3">
      <c r="A11" s="74"/>
      <c r="B11" s="75"/>
      <c r="C11" s="134"/>
      <c r="D11" s="135"/>
      <c r="E11" s="135"/>
      <c r="F11" s="151"/>
      <c r="G11" s="153"/>
      <c r="H11" s="153"/>
      <c r="I11" s="153"/>
      <c r="J11" s="153"/>
      <c r="K11" s="151"/>
      <c r="L11" s="153"/>
      <c r="M11" s="153"/>
      <c r="N11" s="153"/>
      <c r="O11" s="153"/>
      <c r="P11" s="125"/>
    </row>
    <row r="12" spans="1:16" ht="18.75" x14ac:dyDescent="0.3">
      <c r="A12" s="74"/>
      <c r="B12" s="75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25"/>
      <c r="P12" s="125"/>
    </row>
    <row r="13" spans="1:16" ht="15.75" x14ac:dyDescent="0.25">
      <c r="A13" s="151"/>
      <c r="B13" s="153"/>
      <c r="C13" s="153"/>
      <c r="D13" s="153"/>
      <c r="E13" s="153"/>
      <c r="F13" s="151"/>
      <c r="G13" s="153"/>
      <c r="H13" s="153"/>
      <c r="I13" s="153"/>
      <c r="J13" s="153"/>
      <c r="K13" s="151"/>
      <c r="L13" s="153"/>
      <c r="M13" s="153"/>
      <c r="N13" s="153"/>
      <c r="O13" s="153"/>
      <c r="P13" s="125"/>
    </row>
    <row r="14" spans="1:16" ht="18.75" x14ac:dyDescent="0.3">
      <c r="A14" s="76"/>
      <c r="B14" s="76"/>
      <c r="C14" s="136"/>
      <c r="D14" s="135"/>
      <c r="E14" s="135"/>
      <c r="F14" s="151"/>
      <c r="G14" s="153"/>
      <c r="H14" s="153"/>
      <c r="I14" s="153"/>
      <c r="J14" s="153"/>
      <c r="K14" s="151"/>
      <c r="L14" s="153"/>
      <c r="M14" s="153"/>
      <c r="N14" s="153"/>
      <c r="O14" s="153"/>
      <c r="P14" s="125"/>
    </row>
    <row r="15" spans="1:16" ht="18.75" x14ac:dyDescent="0.3">
      <c r="A15" s="74"/>
      <c r="B15" s="75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25"/>
      <c r="P15" s="125"/>
    </row>
    <row r="16" spans="1:16" ht="15.75" x14ac:dyDescent="0.25">
      <c r="A16" s="151"/>
      <c r="B16" s="153"/>
      <c r="C16" s="153"/>
      <c r="D16" s="153"/>
      <c r="E16" s="137"/>
      <c r="F16" s="157"/>
      <c r="G16" s="157"/>
      <c r="H16" s="157"/>
      <c r="I16" s="157"/>
      <c r="J16" s="125"/>
      <c r="K16" s="157"/>
      <c r="L16" s="157"/>
      <c r="M16" s="157"/>
      <c r="N16" s="157"/>
      <c r="O16" s="125"/>
      <c r="P16" s="125"/>
    </row>
    <row r="17" spans="1:16" ht="15.75" x14ac:dyDescent="0.25">
      <c r="A17" s="151"/>
      <c r="B17" s="153"/>
      <c r="C17" s="153"/>
      <c r="D17" s="153"/>
      <c r="E17" s="153"/>
      <c r="F17" s="157"/>
      <c r="G17" s="157"/>
      <c r="H17" s="157"/>
      <c r="I17" s="157"/>
      <c r="J17" s="125"/>
      <c r="K17" s="152"/>
      <c r="L17" s="159"/>
      <c r="M17" s="159"/>
      <c r="N17" s="159"/>
      <c r="O17" s="159"/>
      <c r="P17" s="159"/>
    </row>
    <row r="18" spans="1:16" ht="15.75" x14ac:dyDescent="0.25">
      <c r="A18" s="151"/>
      <c r="B18" s="153"/>
      <c r="C18" s="153"/>
      <c r="D18" s="153"/>
      <c r="E18" s="153"/>
      <c r="F18" s="125"/>
      <c r="G18" s="125"/>
      <c r="H18" s="125"/>
      <c r="I18" s="125"/>
      <c r="J18" s="125"/>
      <c r="K18" s="159"/>
      <c r="L18" s="159"/>
      <c r="M18" s="159"/>
      <c r="N18" s="159"/>
      <c r="O18" s="159"/>
      <c r="P18" s="159"/>
    </row>
    <row r="19" spans="1:16" ht="15.75" x14ac:dyDescent="0.25">
      <c r="A19" s="76"/>
      <c r="B19" s="76"/>
      <c r="C19" s="74"/>
      <c r="D19" s="75"/>
      <c r="E19" s="75"/>
      <c r="F19" s="151"/>
      <c r="G19" s="153"/>
      <c r="H19" s="153"/>
      <c r="I19" s="153"/>
      <c r="J19" s="153"/>
      <c r="K19" s="151"/>
      <c r="L19" s="153"/>
      <c r="M19" s="153"/>
      <c r="N19" s="153"/>
      <c r="O19" s="153"/>
      <c r="P19" s="125"/>
    </row>
    <row r="20" spans="1:16" ht="15.75" x14ac:dyDescent="0.25">
      <c r="A20" s="151"/>
      <c r="B20" s="153"/>
      <c r="C20" s="153"/>
      <c r="D20" s="153"/>
      <c r="E20" s="153"/>
      <c r="F20" s="158"/>
      <c r="G20" s="158"/>
      <c r="H20" s="158"/>
      <c r="I20" s="158"/>
      <c r="J20" s="126"/>
      <c r="K20" s="155"/>
      <c r="L20" s="161"/>
      <c r="M20" s="161"/>
      <c r="N20" s="161"/>
      <c r="O20" s="161"/>
      <c r="P20" s="161"/>
    </row>
    <row r="21" spans="1:16" ht="15.75" x14ac:dyDescent="0.25">
      <c r="A21" s="151"/>
      <c r="B21" s="153"/>
      <c r="C21" s="153"/>
      <c r="D21" s="153"/>
      <c r="E21" s="153"/>
      <c r="F21" s="74"/>
      <c r="G21" s="75"/>
      <c r="H21" s="75"/>
      <c r="I21" s="75"/>
      <c r="J21" s="75"/>
      <c r="K21" s="151"/>
      <c r="L21" s="157"/>
      <c r="M21" s="157"/>
      <c r="N21" s="157"/>
      <c r="O21" s="157"/>
      <c r="P21" s="157"/>
    </row>
    <row r="22" spans="1:16" ht="15.75" x14ac:dyDescent="0.25">
      <c r="A22" s="151"/>
      <c r="B22" s="153"/>
      <c r="C22" s="153"/>
      <c r="D22" s="153"/>
      <c r="E22" s="153"/>
      <c r="F22" s="152"/>
      <c r="G22" s="152"/>
      <c r="H22" s="152"/>
      <c r="I22" s="152"/>
      <c r="J22" s="126"/>
      <c r="K22" s="152"/>
      <c r="L22" s="152"/>
      <c r="M22" s="152"/>
      <c r="N22" s="152"/>
      <c r="O22" s="125"/>
      <c r="P22" s="125"/>
    </row>
    <row r="23" spans="1:16" ht="15.75" x14ac:dyDescent="0.25">
      <c r="A23" s="151"/>
      <c r="B23" s="151"/>
      <c r="C23" s="151"/>
      <c r="D23" s="151"/>
      <c r="E23" s="151"/>
      <c r="F23" s="151"/>
      <c r="G23" s="153"/>
      <c r="H23" s="153"/>
      <c r="I23" s="153"/>
      <c r="J23" s="153"/>
      <c r="K23" s="151"/>
      <c r="L23" s="153"/>
      <c r="M23" s="153"/>
      <c r="N23" s="153"/>
      <c r="O23" s="153"/>
      <c r="P23" s="125"/>
    </row>
    <row r="24" spans="1:16" ht="15.75" x14ac:dyDescent="0.25">
      <c r="A24" s="151"/>
      <c r="B24" s="153"/>
      <c r="C24" s="153"/>
      <c r="D24" s="153"/>
      <c r="E24" s="153"/>
      <c r="F24" s="74"/>
      <c r="G24" s="74"/>
      <c r="H24" s="74"/>
      <c r="I24" s="74"/>
      <c r="J24" s="74"/>
      <c r="K24" s="160"/>
      <c r="L24" s="160"/>
      <c r="M24" s="160"/>
      <c r="N24" s="160"/>
      <c r="O24" s="160"/>
      <c r="P24" s="125"/>
    </row>
    <row r="25" spans="1:16" ht="15.75" x14ac:dyDescent="0.25">
      <c r="A25" s="137"/>
      <c r="B25" s="137"/>
      <c r="C25" s="137"/>
      <c r="D25" s="137"/>
      <c r="E25" s="137"/>
      <c r="F25" s="158"/>
      <c r="G25" s="158"/>
      <c r="H25" s="158"/>
      <c r="I25" s="158"/>
      <c r="J25" s="126"/>
      <c r="K25" s="159"/>
      <c r="L25" s="159"/>
      <c r="M25" s="159"/>
      <c r="N25" s="159"/>
      <c r="O25" s="159"/>
      <c r="P25" s="159"/>
    </row>
    <row r="26" spans="1:16" ht="15.75" x14ac:dyDescent="0.25">
      <c r="A26" s="152"/>
      <c r="B26" s="152"/>
      <c r="C26" s="152"/>
      <c r="D26" s="152"/>
      <c r="E26" s="125"/>
      <c r="F26" s="158"/>
      <c r="G26" s="158"/>
      <c r="H26" s="158"/>
      <c r="I26" s="158"/>
      <c r="J26" s="126"/>
      <c r="K26" s="159"/>
      <c r="L26" s="159"/>
      <c r="M26" s="159"/>
      <c r="N26" s="159"/>
      <c r="O26" s="159"/>
      <c r="P26" s="159"/>
    </row>
    <row r="27" spans="1:16" ht="15.75" x14ac:dyDescent="0.25">
      <c r="A27" s="152"/>
      <c r="B27" s="152"/>
      <c r="C27" s="152"/>
      <c r="D27" s="152"/>
    </row>
    <row r="28" spans="1:16" ht="15.75" x14ac:dyDescent="0.25">
      <c r="A28" s="151"/>
      <c r="B28" s="153"/>
      <c r="C28" s="153"/>
      <c r="D28" s="153"/>
      <c r="E28" s="153"/>
      <c r="F28" s="74"/>
      <c r="G28" s="117"/>
      <c r="H28" s="117"/>
      <c r="I28" s="117"/>
      <c r="J28" s="117"/>
    </row>
    <row r="29" spans="1:16" ht="15.75" x14ac:dyDescent="0.25">
      <c r="A29" s="151"/>
      <c r="B29" s="151"/>
      <c r="C29" s="151"/>
      <c r="D29" s="151"/>
      <c r="E29" s="151"/>
      <c r="F29" s="151"/>
      <c r="G29" s="154"/>
      <c r="H29" s="154"/>
      <c r="I29" s="154"/>
    </row>
    <row r="30" spans="1:16" ht="15.75" x14ac:dyDescent="0.25">
      <c r="A30" s="77"/>
      <c r="B30" s="77"/>
      <c r="C30" s="77"/>
      <c r="D30" s="77"/>
      <c r="E30" s="77"/>
      <c r="J30" s="152"/>
      <c r="K30" s="159"/>
      <c r="L30" s="159"/>
      <c r="M30" s="159"/>
      <c r="N30" s="159"/>
      <c r="O30" s="159"/>
    </row>
    <row r="31" spans="1:16" x14ac:dyDescent="0.25">
      <c r="J31" s="159"/>
      <c r="K31" s="159"/>
      <c r="L31" s="159"/>
      <c r="M31" s="159"/>
      <c r="N31" s="159"/>
      <c r="O31" s="159"/>
    </row>
    <row r="33" spans="10:15" ht="15.75" x14ac:dyDescent="0.25">
      <c r="J33" s="155"/>
      <c r="K33" s="156"/>
      <c r="L33" s="156"/>
      <c r="M33" s="156"/>
      <c r="N33" s="156"/>
      <c r="O33" s="156"/>
    </row>
    <row r="34" spans="10:15" ht="15.75" x14ac:dyDescent="0.25">
      <c r="J34" s="151"/>
      <c r="K34" s="154"/>
      <c r="L34" s="154"/>
      <c r="M34" s="154"/>
      <c r="N34" s="154"/>
      <c r="O34" s="154"/>
    </row>
    <row r="36" spans="10:15" ht="15.75" x14ac:dyDescent="0.25">
      <c r="J36" s="151"/>
      <c r="K36" s="153"/>
      <c r="L36" s="153"/>
      <c r="M36" s="153"/>
      <c r="N36" s="153"/>
    </row>
    <row r="37" spans="10:15" ht="15.75" x14ac:dyDescent="0.25">
      <c r="J37" s="151"/>
      <c r="K37" s="151"/>
      <c r="L37" s="151"/>
      <c r="M37" s="151"/>
      <c r="N37" s="151"/>
    </row>
  </sheetData>
  <mergeCells count="52">
    <mergeCell ref="B1:H1"/>
    <mergeCell ref="B2:H2"/>
    <mergeCell ref="A9:N9"/>
    <mergeCell ref="A8:N8"/>
    <mergeCell ref="K10:O10"/>
    <mergeCell ref="K11:O11"/>
    <mergeCell ref="F10:J10"/>
    <mergeCell ref="F11:J11"/>
    <mergeCell ref="K16:N16"/>
    <mergeCell ref="A13:E13"/>
    <mergeCell ref="J33:O33"/>
    <mergeCell ref="J34:O34"/>
    <mergeCell ref="J36:N36"/>
    <mergeCell ref="J37:N37"/>
    <mergeCell ref="F13:J13"/>
    <mergeCell ref="F14:J14"/>
    <mergeCell ref="F16:I16"/>
    <mergeCell ref="F17:I17"/>
    <mergeCell ref="F19:J19"/>
    <mergeCell ref="F20:I20"/>
    <mergeCell ref="F25:I25"/>
    <mergeCell ref="F26:I26"/>
    <mergeCell ref="J30:O30"/>
    <mergeCell ref="J31:O31"/>
    <mergeCell ref="K19:O19"/>
    <mergeCell ref="K22:N22"/>
    <mergeCell ref="M5:N5"/>
    <mergeCell ref="A16:D16"/>
    <mergeCell ref="A17:E17"/>
    <mergeCell ref="A26:D26"/>
    <mergeCell ref="A29:E29"/>
    <mergeCell ref="F29:I29"/>
    <mergeCell ref="A24:E24"/>
    <mergeCell ref="A28:E28"/>
    <mergeCell ref="A27:D27"/>
    <mergeCell ref="K25:P25"/>
    <mergeCell ref="K26:P26"/>
    <mergeCell ref="K21:P21"/>
    <mergeCell ref="K23:O23"/>
    <mergeCell ref="K24:O24"/>
    <mergeCell ref="K17:P17"/>
    <mergeCell ref="K18:P18"/>
    <mergeCell ref="A23:E23"/>
    <mergeCell ref="F22:I22"/>
    <mergeCell ref="F23:J23"/>
    <mergeCell ref="K13:O13"/>
    <mergeCell ref="K14:O14"/>
    <mergeCell ref="A21:E21"/>
    <mergeCell ref="A22:E22"/>
    <mergeCell ref="K20:P20"/>
    <mergeCell ref="A20:E20"/>
    <mergeCell ref="A18:E18"/>
  </mergeCells>
  <phoneticPr fontId="1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4"/>
  <sheetViews>
    <sheetView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20.5703125" style="1" customWidth="1"/>
    <col min="2" max="2" width="8" customWidth="1"/>
    <col min="3" max="3" width="7.7109375" customWidth="1"/>
    <col min="4" max="4" width="7.5703125" customWidth="1"/>
    <col min="5" max="5" width="12.85546875" customWidth="1"/>
    <col min="6" max="6" width="8.140625" customWidth="1"/>
    <col min="7" max="7" width="5.5703125" customWidth="1"/>
    <col min="8" max="8" width="6.140625" customWidth="1"/>
    <col min="9" max="11" width="6.28515625" customWidth="1"/>
    <col min="12" max="12" width="7.28515625" customWidth="1"/>
    <col min="13" max="13" width="8.28515625" customWidth="1"/>
    <col min="14" max="15" width="6.28515625" customWidth="1"/>
    <col min="16" max="16" width="7.5703125" customWidth="1"/>
    <col min="17" max="19" width="6.28515625" customWidth="1"/>
    <col min="20" max="20" width="6.85546875" customWidth="1"/>
  </cols>
  <sheetData>
    <row r="1" spans="1:20" ht="18.75" x14ac:dyDescent="0.3">
      <c r="A1" s="167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5.75" x14ac:dyDescent="0.25">
      <c r="A2" s="169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201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 x14ac:dyDescent="0.25">
      <c r="A3" s="169"/>
      <c r="B3" s="169" t="s">
        <v>9</v>
      </c>
      <c r="C3" s="202"/>
      <c r="D3" s="202"/>
      <c r="E3" s="202"/>
      <c r="F3" s="201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75" t="s">
        <v>92</v>
      </c>
    </row>
    <row r="4" spans="1:20" ht="18.75" customHeight="1" x14ac:dyDescent="0.25">
      <c r="A4" s="8" t="s">
        <v>2</v>
      </c>
      <c r="B4" s="9"/>
      <c r="C4" s="5"/>
      <c r="D4" s="5"/>
      <c r="E4" s="5"/>
      <c r="F4" s="5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200"/>
    </row>
    <row r="5" spans="1:20" ht="46.5" customHeight="1" x14ac:dyDescent="0.25">
      <c r="A5" s="17" t="s">
        <v>235</v>
      </c>
      <c r="B5" s="6" t="s">
        <v>120</v>
      </c>
      <c r="C5" s="4">
        <v>13.4</v>
      </c>
      <c r="D5" s="4">
        <v>12.6</v>
      </c>
      <c r="E5" s="4">
        <v>32.75</v>
      </c>
      <c r="F5" s="4">
        <v>225.65</v>
      </c>
      <c r="G5" s="39">
        <v>200.1</v>
      </c>
      <c r="H5" s="4">
        <v>9.5</v>
      </c>
      <c r="I5" s="4">
        <v>0.85</v>
      </c>
      <c r="J5" s="4">
        <v>49</v>
      </c>
      <c r="K5" s="4">
        <v>107.3</v>
      </c>
      <c r="L5" s="4">
        <v>1.2999999999999999E-2</v>
      </c>
      <c r="M5" s="4">
        <v>3.0000000000000001E-3</v>
      </c>
      <c r="N5" s="4">
        <v>8.5999999999999993E-2</v>
      </c>
      <c r="O5" s="4">
        <v>8.9999999999999993E-3</v>
      </c>
      <c r="P5" s="4">
        <v>0.41</v>
      </c>
      <c r="Q5" s="4">
        <v>121.35</v>
      </c>
      <c r="R5" s="4">
        <v>1.21</v>
      </c>
      <c r="S5" s="4">
        <v>3.84</v>
      </c>
      <c r="T5" s="139" t="s">
        <v>248</v>
      </c>
    </row>
    <row r="6" spans="1:20" ht="15.75" x14ac:dyDescent="0.25">
      <c r="A6" s="17" t="s">
        <v>74</v>
      </c>
      <c r="B6" s="6">
        <v>100</v>
      </c>
      <c r="C6" s="103">
        <v>1.5</v>
      </c>
      <c r="D6" s="103">
        <v>0.5</v>
      </c>
      <c r="E6" s="103">
        <v>2.1</v>
      </c>
      <c r="F6" s="103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1E-4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0" ht="15.75" x14ac:dyDescent="0.25">
      <c r="A7" s="11" t="s">
        <v>121</v>
      </c>
      <c r="B7" s="6">
        <v>200</v>
      </c>
      <c r="C7" s="22">
        <v>4.5999999999999996</v>
      </c>
      <c r="D7" s="103">
        <v>4.4000000000000004</v>
      </c>
      <c r="E7" s="103">
        <v>12.5</v>
      </c>
      <c r="F7" s="103">
        <v>107.2</v>
      </c>
      <c r="G7" s="4">
        <v>143</v>
      </c>
      <c r="H7" s="4">
        <v>14.3</v>
      </c>
      <c r="I7" s="4">
        <v>1.1000000000000001</v>
      </c>
      <c r="J7" s="4">
        <v>80</v>
      </c>
      <c r="K7" s="4">
        <v>20</v>
      </c>
      <c r="L7" s="4">
        <v>1E-3</v>
      </c>
      <c r="M7" s="4">
        <v>2.3000000000000001E-4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0" ht="15.75" x14ac:dyDescent="0.25">
      <c r="A8" s="17" t="s">
        <v>63</v>
      </c>
      <c r="B8" s="10">
        <v>30</v>
      </c>
      <c r="C8" s="22">
        <v>2.21</v>
      </c>
      <c r="D8" s="103">
        <v>1.35</v>
      </c>
      <c r="E8" s="103">
        <v>13.05</v>
      </c>
      <c r="F8" s="103">
        <v>142.19999999999999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0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75" x14ac:dyDescent="0.25">
      <c r="A10" s="18" t="s">
        <v>53</v>
      </c>
      <c r="B10" s="3">
        <v>530</v>
      </c>
      <c r="C10" s="82">
        <f t="shared" ref="C10:I10" si="0">SUM(C5:C9)</f>
        <v>23.41</v>
      </c>
      <c r="D10" s="82">
        <f t="shared" si="0"/>
        <v>19.510000000000002</v>
      </c>
      <c r="E10" s="82">
        <f t="shared" si="0"/>
        <v>68.900000000000006</v>
      </c>
      <c r="F10" s="82">
        <f t="shared" si="0"/>
        <v>622.84999999999991</v>
      </c>
      <c r="G10" s="82">
        <f t="shared" si="0"/>
        <v>403.20000000000005</v>
      </c>
      <c r="H10" s="82">
        <f t="shared" si="0"/>
        <v>76.099999999999994</v>
      </c>
      <c r="I10" s="82">
        <f t="shared" si="0"/>
        <v>3.1999999999999997</v>
      </c>
      <c r="J10" s="82">
        <f t="shared" ref="J10:S10" si="1">SUM(J5:J9)</f>
        <v>220.7</v>
      </c>
      <c r="K10" s="82">
        <f t="shared" si="1"/>
        <v>350.8</v>
      </c>
      <c r="L10" s="82">
        <f t="shared" si="1"/>
        <v>4.3999999999999997E-2</v>
      </c>
      <c r="M10" s="82">
        <f t="shared" si="1"/>
        <v>3.3400000000000001E-3</v>
      </c>
      <c r="N10" s="82">
        <f t="shared" si="1"/>
        <v>1.2869999999999999</v>
      </c>
      <c r="O10" s="82">
        <f t="shared" si="1"/>
        <v>0.29499999999999998</v>
      </c>
      <c r="P10" s="82">
        <f t="shared" si="1"/>
        <v>0.64410000000000001</v>
      </c>
      <c r="Q10" s="82">
        <f t="shared" si="1"/>
        <v>158.6</v>
      </c>
      <c r="R10" s="82">
        <f t="shared" si="1"/>
        <v>3.01</v>
      </c>
      <c r="S10" s="82">
        <f t="shared" si="1"/>
        <v>14.533999999999999</v>
      </c>
      <c r="T10" s="82"/>
    </row>
    <row r="11" spans="1:20" ht="15.75" x14ac:dyDescent="0.2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2.25" customHeight="1" x14ac:dyDescent="0.25">
      <c r="A12" s="68" t="s">
        <v>171</v>
      </c>
      <c r="B12" s="69">
        <v>60</v>
      </c>
      <c r="C12" s="118">
        <v>1.02</v>
      </c>
      <c r="D12" s="118">
        <v>3.64</v>
      </c>
      <c r="E12" s="118">
        <v>5.64</v>
      </c>
      <c r="F12" s="118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/>
      <c r="P12" s="88">
        <v>2.9999999999999997E-4</v>
      </c>
      <c r="Q12" s="88">
        <v>1.1399999999999999</v>
      </c>
      <c r="R12" s="88"/>
      <c r="S12" s="88">
        <v>5.1100000000000003</v>
      </c>
      <c r="T12" s="141" t="s">
        <v>242</v>
      </c>
    </row>
    <row r="13" spans="1:20" ht="31.5" x14ac:dyDescent="0.25">
      <c r="A13" s="17" t="s">
        <v>153</v>
      </c>
      <c r="B13" s="64" t="s">
        <v>62</v>
      </c>
      <c r="C13" s="62">
        <v>3.75</v>
      </c>
      <c r="D13" s="62">
        <v>3.25</v>
      </c>
      <c r="E13" s="62">
        <v>45</v>
      </c>
      <c r="F13" s="62">
        <v>138</v>
      </c>
      <c r="G13" s="63">
        <v>29.15</v>
      </c>
      <c r="H13" s="63">
        <v>8.2200000000000006</v>
      </c>
      <c r="I13" s="63">
        <v>0.05</v>
      </c>
      <c r="J13" s="63">
        <v>115.75</v>
      </c>
      <c r="K13" s="63">
        <v>34.799999999999997</v>
      </c>
      <c r="L13" s="63">
        <v>2E-3</v>
      </c>
      <c r="M13" s="63">
        <v>1.5E-3</v>
      </c>
      <c r="N13" s="63">
        <v>2.6800000000000001E-2</v>
      </c>
      <c r="O13" s="63"/>
      <c r="P13" s="63">
        <v>0.1</v>
      </c>
      <c r="Q13" s="63">
        <v>195.25</v>
      </c>
      <c r="R13" s="63"/>
      <c r="S13" s="63">
        <v>1.57</v>
      </c>
      <c r="T13" s="63">
        <v>114</v>
      </c>
    </row>
    <row r="14" spans="1:20" ht="79.5" customHeight="1" x14ac:dyDescent="0.25">
      <c r="A14" s="11" t="s">
        <v>259</v>
      </c>
      <c r="B14" s="6" t="s">
        <v>75</v>
      </c>
      <c r="C14" s="105">
        <v>9.1999999999999993</v>
      </c>
      <c r="D14" s="105">
        <v>7.7</v>
      </c>
      <c r="E14" s="105">
        <v>10.3</v>
      </c>
      <c r="F14" s="105">
        <v>161</v>
      </c>
      <c r="G14" s="105">
        <v>80.17</v>
      </c>
      <c r="H14" s="105">
        <v>9.49</v>
      </c>
      <c r="I14" s="105">
        <v>0.8</v>
      </c>
      <c r="J14" s="105">
        <v>44.1</v>
      </c>
      <c r="K14" s="105">
        <v>23.5</v>
      </c>
      <c r="L14" s="105">
        <v>2.2000000000000001E-3</v>
      </c>
      <c r="M14" s="105">
        <v>0.01</v>
      </c>
      <c r="N14" s="105">
        <v>0.75</v>
      </c>
      <c r="O14" s="105">
        <v>0.05</v>
      </c>
      <c r="P14" s="105">
        <v>1.6E-2</v>
      </c>
      <c r="Q14" s="105">
        <v>22.7</v>
      </c>
      <c r="R14" s="105">
        <v>2.92</v>
      </c>
      <c r="S14" s="105">
        <v>7.0000000000000007E-2</v>
      </c>
      <c r="T14" s="57">
        <v>451</v>
      </c>
    </row>
    <row r="15" spans="1:20" ht="21.75" customHeight="1" x14ac:dyDescent="0.25">
      <c r="A15" s="7" t="s">
        <v>154</v>
      </c>
      <c r="B15" s="6">
        <v>150</v>
      </c>
      <c r="C15" s="4">
        <v>1.8</v>
      </c>
      <c r="D15" s="4">
        <v>7.35</v>
      </c>
      <c r="E15" s="4">
        <v>12.75</v>
      </c>
      <c r="F15" s="4">
        <v>142.25</v>
      </c>
      <c r="G15" s="4">
        <v>0.32</v>
      </c>
      <c r="H15" s="4">
        <v>12.65</v>
      </c>
      <c r="I15" s="4">
        <v>0.84</v>
      </c>
      <c r="J15" s="4">
        <v>89.5</v>
      </c>
      <c r="K15" s="4">
        <v>95</v>
      </c>
      <c r="L15" s="4">
        <v>4.4999999999999997E-3</v>
      </c>
      <c r="M15" s="4"/>
      <c r="N15" s="4">
        <v>9.9000000000000005E-2</v>
      </c>
      <c r="O15" s="4"/>
      <c r="P15" s="4">
        <v>6.4000000000000001E-2</v>
      </c>
      <c r="Q15" s="4">
        <v>134.4</v>
      </c>
      <c r="R15" s="4"/>
      <c r="S15" s="4">
        <v>1.75</v>
      </c>
      <c r="T15" s="4">
        <v>77</v>
      </c>
    </row>
    <row r="16" spans="1:20" ht="15.75" x14ac:dyDescent="0.25">
      <c r="A16" s="7" t="s">
        <v>118</v>
      </c>
      <c r="B16" s="6">
        <v>200</v>
      </c>
      <c r="C16" s="105">
        <v>1</v>
      </c>
      <c r="D16" s="105">
        <v>0.2</v>
      </c>
      <c r="E16" s="105">
        <v>20.2</v>
      </c>
      <c r="F16" s="105">
        <v>92</v>
      </c>
      <c r="G16" s="105">
        <v>14</v>
      </c>
      <c r="H16" s="105">
        <v>8</v>
      </c>
      <c r="I16" s="105">
        <v>0.8</v>
      </c>
      <c r="J16" s="105">
        <v>14</v>
      </c>
      <c r="K16" s="105">
        <v>110</v>
      </c>
      <c r="L16" s="105">
        <v>2E-3</v>
      </c>
      <c r="M16" s="105"/>
      <c r="N16" s="105"/>
      <c r="O16" s="105">
        <v>0.02</v>
      </c>
      <c r="P16" s="105">
        <v>0.02</v>
      </c>
      <c r="Q16" s="105"/>
      <c r="R16" s="105"/>
      <c r="S16" s="105">
        <v>14</v>
      </c>
      <c r="T16" s="57">
        <v>707</v>
      </c>
    </row>
    <row r="17" spans="1:20" ht="15.75" x14ac:dyDescent="0.25">
      <c r="A17" s="7" t="s">
        <v>63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75" x14ac:dyDescent="0.25">
      <c r="A18" s="7" t="s">
        <v>64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75" x14ac:dyDescent="0.25">
      <c r="A19" s="18" t="s">
        <v>56</v>
      </c>
      <c r="B19" s="3">
        <v>870</v>
      </c>
      <c r="C19" s="82">
        <f t="shared" ref="C19:S19" si="2">SUM(C12:C18)</f>
        <v>23.74</v>
      </c>
      <c r="D19" s="82">
        <f t="shared" si="2"/>
        <v>25.829999999999995</v>
      </c>
      <c r="E19" s="82">
        <f t="shared" si="2"/>
        <v>132.74</v>
      </c>
      <c r="F19" s="82">
        <f t="shared" si="2"/>
        <v>753.71</v>
      </c>
      <c r="G19" s="82">
        <f t="shared" si="2"/>
        <v>246.38</v>
      </c>
      <c r="H19" s="82">
        <f t="shared" si="2"/>
        <v>75.89</v>
      </c>
      <c r="I19" s="82">
        <f t="shared" si="2"/>
        <v>3.5000000000000004</v>
      </c>
      <c r="J19" s="82">
        <f t="shared" si="2"/>
        <v>378.25</v>
      </c>
      <c r="K19" s="82">
        <f t="shared" si="2"/>
        <v>493.7</v>
      </c>
      <c r="L19" s="82">
        <f t="shared" si="2"/>
        <v>1.0699999999999999E-2</v>
      </c>
      <c r="M19" s="82">
        <f t="shared" si="2"/>
        <v>1.1519999999999999E-2</v>
      </c>
      <c r="N19" s="82">
        <f t="shared" si="2"/>
        <v>0.89080000000000004</v>
      </c>
      <c r="O19" s="82">
        <f t="shared" si="2"/>
        <v>0.44</v>
      </c>
      <c r="P19" s="82">
        <f t="shared" si="2"/>
        <v>0.2253</v>
      </c>
      <c r="Q19" s="82">
        <f t="shared" si="2"/>
        <v>353.49</v>
      </c>
      <c r="R19" s="82">
        <f t="shared" si="2"/>
        <v>2.92</v>
      </c>
      <c r="S19" s="82">
        <f t="shared" si="2"/>
        <v>22.524000000000001</v>
      </c>
      <c r="T19" s="82"/>
    </row>
    <row r="20" spans="1:20" ht="15.75" x14ac:dyDescent="0.25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 x14ac:dyDescent="0.25">
      <c r="A21" s="11" t="s">
        <v>160</v>
      </c>
      <c r="B21" s="6">
        <v>200</v>
      </c>
      <c r="C21" s="79">
        <v>3.8</v>
      </c>
      <c r="D21" s="79">
        <v>3.75</v>
      </c>
      <c r="E21" s="79">
        <v>16.5</v>
      </c>
      <c r="F21" s="79">
        <v>108.5</v>
      </c>
      <c r="G21" s="79">
        <v>178.5</v>
      </c>
      <c r="H21" s="79">
        <v>18</v>
      </c>
      <c r="I21" s="79">
        <v>0.15</v>
      </c>
      <c r="J21" s="79">
        <v>136.5</v>
      </c>
      <c r="K21" s="79">
        <v>60</v>
      </c>
      <c r="L21" s="79">
        <v>1.4999999999999999E-2</v>
      </c>
      <c r="M21" s="79">
        <v>3.0000000000000001E-3</v>
      </c>
      <c r="N21" s="79">
        <v>0.15</v>
      </c>
      <c r="O21" s="79">
        <v>4.4999999999999998E-2</v>
      </c>
      <c r="P21" s="79">
        <v>0.22</v>
      </c>
      <c r="Q21" s="79">
        <v>33</v>
      </c>
      <c r="R21" s="79"/>
      <c r="S21" s="79">
        <v>0.9</v>
      </c>
      <c r="T21" s="79">
        <v>698</v>
      </c>
    </row>
    <row r="22" spans="1:20" ht="15.75" x14ac:dyDescent="0.25">
      <c r="A22" s="7" t="s">
        <v>66</v>
      </c>
      <c r="B22" s="6">
        <v>100</v>
      </c>
      <c r="C22" s="22">
        <v>0.9</v>
      </c>
      <c r="D22" s="127">
        <v>0.2</v>
      </c>
      <c r="E22" s="127">
        <v>8.1</v>
      </c>
      <c r="F22" s="127">
        <v>43</v>
      </c>
      <c r="G22" s="4">
        <v>34</v>
      </c>
      <c r="H22" s="4">
        <v>13</v>
      </c>
      <c r="I22" s="4">
        <v>0.3</v>
      </c>
      <c r="J22" s="4">
        <v>23</v>
      </c>
      <c r="K22" s="4">
        <v>97</v>
      </c>
      <c r="L22" s="4"/>
      <c r="M22" s="4">
        <v>5.0000000000000001E-4</v>
      </c>
      <c r="N22" s="4">
        <v>1.7000000000000001E-2</v>
      </c>
      <c r="O22" s="4">
        <v>0.04</v>
      </c>
      <c r="P22" s="4">
        <v>0.03</v>
      </c>
      <c r="Q22" s="4">
        <v>8</v>
      </c>
      <c r="R22" s="4"/>
      <c r="S22" s="4">
        <v>20</v>
      </c>
      <c r="T22" s="4"/>
    </row>
    <row r="23" spans="1:20" ht="15.75" x14ac:dyDescent="0.25">
      <c r="A23" s="18" t="s">
        <v>54</v>
      </c>
      <c r="B23" s="3">
        <v>300</v>
      </c>
      <c r="C23" s="82">
        <f t="shared" ref="C23:S23" si="3">SUM(C21:C22)</f>
        <v>4.7</v>
      </c>
      <c r="D23" s="82">
        <f t="shared" si="3"/>
        <v>3.95</v>
      </c>
      <c r="E23" s="82">
        <f t="shared" si="3"/>
        <v>24.6</v>
      </c>
      <c r="F23" s="82">
        <f t="shared" si="3"/>
        <v>151.5</v>
      </c>
      <c r="G23" s="82">
        <f t="shared" si="3"/>
        <v>212.5</v>
      </c>
      <c r="H23" s="82">
        <f t="shared" si="3"/>
        <v>31</v>
      </c>
      <c r="I23" s="82">
        <f t="shared" si="3"/>
        <v>0.44999999999999996</v>
      </c>
      <c r="J23" s="82">
        <f t="shared" si="3"/>
        <v>159.5</v>
      </c>
      <c r="K23" s="82">
        <f t="shared" si="3"/>
        <v>157</v>
      </c>
      <c r="L23" s="82">
        <f t="shared" si="3"/>
        <v>1.4999999999999999E-2</v>
      </c>
      <c r="M23" s="82">
        <f t="shared" si="3"/>
        <v>3.5000000000000001E-3</v>
      </c>
      <c r="N23" s="82">
        <f t="shared" si="3"/>
        <v>0.16699999999999998</v>
      </c>
      <c r="O23" s="82">
        <f t="shared" si="3"/>
        <v>8.4999999999999992E-2</v>
      </c>
      <c r="P23" s="82">
        <f t="shared" si="3"/>
        <v>0.25</v>
      </c>
      <c r="Q23" s="82">
        <f t="shared" si="3"/>
        <v>41</v>
      </c>
      <c r="R23" s="82">
        <f t="shared" si="3"/>
        <v>0</v>
      </c>
      <c r="S23" s="82">
        <f t="shared" si="3"/>
        <v>20.9</v>
      </c>
      <c r="T23" s="82"/>
    </row>
    <row r="24" spans="1:20" ht="15.75" x14ac:dyDescent="0.25">
      <c r="A24" s="14" t="s">
        <v>10</v>
      </c>
      <c r="B24" s="15"/>
      <c r="C24" s="80">
        <f>SUM(C10+C19+C23)</f>
        <v>51.85</v>
      </c>
      <c r="D24" s="80">
        <f t="shared" ref="D24:S24" si="4">SUM(D10+D19+D23)</f>
        <v>49.29</v>
      </c>
      <c r="E24" s="80">
        <f t="shared" si="4"/>
        <v>226.24</v>
      </c>
      <c r="F24" s="80">
        <f t="shared" si="4"/>
        <v>1528.06</v>
      </c>
      <c r="G24" s="80">
        <f t="shared" si="4"/>
        <v>862.08</v>
      </c>
      <c r="H24" s="80">
        <f t="shared" si="4"/>
        <v>182.99</v>
      </c>
      <c r="I24" s="80">
        <f t="shared" si="4"/>
        <v>7.15</v>
      </c>
      <c r="J24" s="80">
        <f t="shared" si="4"/>
        <v>758.45</v>
      </c>
      <c r="K24" s="80">
        <f t="shared" si="4"/>
        <v>1001.5</v>
      </c>
      <c r="L24" s="80">
        <f t="shared" si="4"/>
        <v>6.9699999999999998E-2</v>
      </c>
      <c r="M24" s="80">
        <f t="shared" si="4"/>
        <v>1.8359999999999998E-2</v>
      </c>
      <c r="N24" s="80">
        <f t="shared" si="4"/>
        <v>2.3447999999999998</v>
      </c>
      <c r="O24" s="80">
        <f t="shared" si="4"/>
        <v>0.82</v>
      </c>
      <c r="P24" s="80">
        <f t="shared" si="4"/>
        <v>1.1194</v>
      </c>
      <c r="Q24" s="80">
        <f t="shared" si="4"/>
        <v>553.09</v>
      </c>
      <c r="R24" s="80">
        <f t="shared" si="4"/>
        <v>5.93</v>
      </c>
      <c r="S24" s="80">
        <f t="shared" si="4"/>
        <v>57.957999999999998</v>
      </c>
      <c r="T24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4"/>
  <sheetViews>
    <sheetView view="pageBreakPreview" zoomScaleNormal="100" zoomScaleSheetLayoutView="115" workbookViewId="0">
      <selection activeCell="A5" sqref="A5"/>
    </sheetView>
  </sheetViews>
  <sheetFormatPr defaultRowHeight="15" x14ac:dyDescent="0.25"/>
  <cols>
    <col min="1" max="1" width="22.140625" style="1" customWidth="1"/>
    <col min="2" max="3" width="8.140625" customWidth="1"/>
    <col min="4" max="4" width="7.7109375" customWidth="1"/>
    <col min="5" max="5" width="10.140625" customWidth="1"/>
    <col min="7" max="7" width="6.42578125" customWidth="1"/>
    <col min="8" max="8" width="6.85546875" customWidth="1"/>
    <col min="9" max="11" width="5.85546875" customWidth="1"/>
    <col min="12" max="12" width="7.28515625" customWidth="1"/>
    <col min="13" max="13" width="8.140625" customWidth="1"/>
    <col min="14" max="19" width="5.85546875" customWidth="1"/>
    <col min="20" max="20" width="7.85546875" customWidth="1"/>
    <col min="21" max="21" width="9" hidden="1" customWidth="1"/>
  </cols>
  <sheetData>
    <row r="1" spans="1:20" ht="18.75" x14ac:dyDescent="0.3">
      <c r="A1" s="167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x14ac:dyDescent="0.25">
      <c r="A2" s="169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33" customHeight="1" x14ac:dyDescent="0.25">
      <c r="A3" s="169"/>
      <c r="B3" s="182" t="s">
        <v>9</v>
      </c>
      <c r="C3" s="183"/>
      <c r="D3" s="183"/>
      <c r="E3" s="183"/>
      <c r="F3" s="170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96" t="s">
        <v>92</v>
      </c>
    </row>
    <row r="4" spans="1:20" ht="15.75" x14ac:dyDescent="0.25">
      <c r="A4" s="8" t="s">
        <v>2</v>
      </c>
      <c r="B4" s="9"/>
      <c r="C4" s="5"/>
      <c r="D4" s="5"/>
      <c r="E4" s="5"/>
      <c r="F4" s="5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97"/>
    </row>
    <row r="5" spans="1:20" ht="38.25" x14ac:dyDescent="0.25">
      <c r="A5" s="147" t="s">
        <v>263</v>
      </c>
      <c r="B5" s="89" t="s">
        <v>75</v>
      </c>
      <c r="C5" s="70">
        <v>5.9</v>
      </c>
      <c r="D5" s="71">
        <v>15.2</v>
      </c>
      <c r="E5" s="71">
        <v>0.81</v>
      </c>
      <c r="F5" s="71">
        <v>120</v>
      </c>
      <c r="G5" s="72">
        <v>31.5</v>
      </c>
      <c r="H5" s="72">
        <v>8</v>
      </c>
      <c r="I5" s="73">
        <v>1.62</v>
      </c>
      <c r="J5" s="73">
        <v>143.1</v>
      </c>
      <c r="K5" s="73">
        <v>58</v>
      </c>
      <c r="L5" s="73"/>
      <c r="M5" s="73"/>
      <c r="N5" s="73"/>
      <c r="O5" s="73">
        <v>0.02</v>
      </c>
      <c r="P5" s="73">
        <v>0.13</v>
      </c>
      <c r="Q5" s="73"/>
      <c r="R5" s="73"/>
      <c r="S5" s="73"/>
      <c r="T5" s="73">
        <v>487</v>
      </c>
    </row>
    <row r="6" spans="1:20" ht="31.5" x14ac:dyDescent="0.25">
      <c r="A6" s="17" t="s">
        <v>72</v>
      </c>
      <c r="B6" s="6">
        <v>150</v>
      </c>
      <c r="C6" s="108">
        <v>1.4</v>
      </c>
      <c r="D6" s="105">
        <v>0.6</v>
      </c>
      <c r="E6" s="105">
        <v>24</v>
      </c>
      <c r="F6" s="105">
        <v>147</v>
      </c>
      <c r="G6" s="109">
        <v>10.5</v>
      </c>
      <c r="H6" s="109">
        <v>9</v>
      </c>
      <c r="I6" s="109">
        <v>0.3</v>
      </c>
      <c r="J6" s="109">
        <v>36</v>
      </c>
      <c r="K6" s="109">
        <v>37.5</v>
      </c>
      <c r="L6" s="109"/>
      <c r="M6" s="109"/>
      <c r="N6" s="109"/>
      <c r="O6" s="109"/>
      <c r="P6" s="109">
        <v>1.4999999999999999E-2</v>
      </c>
      <c r="Q6" s="109"/>
      <c r="R6" s="109"/>
      <c r="S6" s="109"/>
      <c r="T6" s="143" t="s">
        <v>247</v>
      </c>
    </row>
    <row r="7" spans="1:20" ht="15.75" x14ac:dyDescent="0.25">
      <c r="A7" s="17" t="s">
        <v>96</v>
      </c>
      <c r="B7" s="6">
        <v>200</v>
      </c>
      <c r="C7" s="22"/>
      <c r="D7" s="145"/>
      <c r="E7" s="145">
        <v>12.4</v>
      </c>
      <c r="F7" s="145">
        <v>51</v>
      </c>
      <c r="G7" s="4">
        <v>9.2799999999999994</v>
      </c>
      <c r="H7" s="4">
        <v>2.88</v>
      </c>
      <c r="I7" s="4">
        <v>0.08</v>
      </c>
      <c r="J7" s="4">
        <v>1.6</v>
      </c>
      <c r="K7" s="4">
        <v>12.24</v>
      </c>
      <c r="L7" s="4"/>
      <c r="M7" s="4"/>
      <c r="N7" s="4">
        <v>0.72</v>
      </c>
      <c r="O7" s="4">
        <v>2E-3</v>
      </c>
      <c r="P7" s="4">
        <v>2E-3</v>
      </c>
      <c r="Q7" s="4">
        <v>0.2</v>
      </c>
      <c r="R7" s="4"/>
      <c r="S7" s="4">
        <v>2.92</v>
      </c>
      <c r="T7" s="4">
        <v>699</v>
      </c>
    </row>
    <row r="8" spans="1:20" ht="15.75" x14ac:dyDescent="0.25">
      <c r="A8" s="7" t="s">
        <v>63</v>
      </c>
      <c r="B8" s="6">
        <v>30</v>
      </c>
      <c r="C8" s="22">
        <v>2.21</v>
      </c>
      <c r="D8" s="103">
        <v>1.35</v>
      </c>
      <c r="E8" s="103">
        <v>13.05</v>
      </c>
      <c r="F8" s="103">
        <v>142.19999999999999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79"/>
    </row>
    <row r="9" spans="1:20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s="20" customFormat="1" ht="15.75" x14ac:dyDescent="0.25">
      <c r="A10" s="18" t="s">
        <v>53</v>
      </c>
      <c r="B10" s="3">
        <v>510</v>
      </c>
      <c r="C10" s="82">
        <f t="shared" ref="C10:I10" si="0">SUM(C5:C9)</f>
        <v>11.21</v>
      </c>
      <c r="D10" s="82">
        <f t="shared" si="0"/>
        <v>17.809999999999999</v>
      </c>
      <c r="E10" s="82">
        <f t="shared" si="0"/>
        <v>58.760000000000005</v>
      </c>
      <c r="F10" s="82">
        <f t="shared" si="0"/>
        <v>512</v>
      </c>
      <c r="G10" s="82">
        <f t="shared" si="0"/>
        <v>103.38</v>
      </c>
      <c r="H10" s="82">
        <f t="shared" si="0"/>
        <v>40.18</v>
      </c>
      <c r="I10" s="82">
        <f t="shared" si="0"/>
        <v>2.65</v>
      </c>
      <c r="J10" s="82">
        <f t="shared" ref="J10:S10" si="1">SUM(J5:J9)</f>
        <v>244.39999999999998</v>
      </c>
      <c r="K10" s="82">
        <f t="shared" si="1"/>
        <v>183.24</v>
      </c>
      <c r="L10" s="82">
        <f t="shared" si="1"/>
        <v>0</v>
      </c>
      <c r="M10" s="82">
        <f t="shared" si="1"/>
        <v>1.0000000000000001E-5</v>
      </c>
      <c r="N10" s="82">
        <f t="shared" si="1"/>
        <v>0.72099999999999997</v>
      </c>
      <c r="O10" s="82">
        <f t="shared" si="1"/>
        <v>0.22799999999999998</v>
      </c>
      <c r="P10" s="82">
        <f t="shared" si="1"/>
        <v>0.16110000000000002</v>
      </c>
      <c r="Q10" s="82">
        <f t="shared" si="1"/>
        <v>0.2</v>
      </c>
      <c r="R10" s="82">
        <f t="shared" si="1"/>
        <v>0</v>
      </c>
      <c r="S10" s="82">
        <f t="shared" si="1"/>
        <v>2.9339999999999997</v>
      </c>
      <c r="T10" s="82"/>
    </row>
    <row r="11" spans="1:20" ht="15.75" x14ac:dyDescent="0.2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9.25" customHeight="1" x14ac:dyDescent="0.25">
      <c r="A12" s="7" t="s">
        <v>173</v>
      </c>
      <c r="B12" s="6">
        <v>60</v>
      </c>
      <c r="C12" s="105">
        <v>1.32</v>
      </c>
      <c r="D12" s="105">
        <v>0.24</v>
      </c>
      <c r="E12" s="105">
        <v>6.72</v>
      </c>
      <c r="F12" s="105">
        <v>34.799999999999997</v>
      </c>
      <c r="G12" s="105">
        <v>25.2</v>
      </c>
      <c r="H12" s="105">
        <v>1.8</v>
      </c>
      <c r="I12" s="105">
        <v>0.22</v>
      </c>
      <c r="J12" s="105">
        <v>14.6</v>
      </c>
      <c r="K12" s="105">
        <v>11.6</v>
      </c>
      <c r="L12" s="105"/>
      <c r="M12" s="105">
        <v>2.9999999999999997E-4</v>
      </c>
      <c r="N12" s="105">
        <v>1.0999999999999999E-2</v>
      </c>
      <c r="O12" s="105">
        <v>1.2E-2</v>
      </c>
      <c r="P12" s="105">
        <v>3.0000000000000001E-3</v>
      </c>
      <c r="Q12" s="105">
        <v>1.2</v>
      </c>
      <c r="R12" s="105"/>
      <c r="S12" s="105">
        <v>0.88</v>
      </c>
      <c r="T12" s="140" t="s">
        <v>240</v>
      </c>
    </row>
    <row r="13" spans="1:20" ht="48.75" customHeight="1" x14ac:dyDescent="0.25">
      <c r="A13" s="17" t="s">
        <v>260</v>
      </c>
      <c r="B13" s="87" t="s">
        <v>210</v>
      </c>
      <c r="C13" s="103">
        <v>4.25</v>
      </c>
      <c r="D13" s="103">
        <v>4</v>
      </c>
      <c r="E13" s="103">
        <v>10.5</v>
      </c>
      <c r="F13" s="103">
        <v>91.75</v>
      </c>
      <c r="G13" s="4">
        <v>61.25</v>
      </c>
      <c r="H13" s="4">
        <v>7</v>
      </c>
      <c r="I13" s="4">
        <v>0.55000000000000004</v>
      </c>
      <c r="J13" s="4">
        <v>77</v>
      </c>
      <c r="K13" s="4">
        <v>28</v>
      </c>
      <c r="L13" s="4">
        <v>2E-3</v>
      </c>
      <c r="M13" s="4">
        <v>2E-3</v>
      </c>
      <c r="N13" s="4">
        <v>0.19500000000000001</v>
      </c>
      <c r="O13" s="4">
        <v>0.02</v>
      </c>
      <c r="P13" s="4">
        <v>7.4999999999999997E-2</v>
      </c>
      <c r="Q13" s="4">
        <v>250</v>
      </c>
      <c r="R13" s="4">
        <v>1.2</v>
      </c>
      <c r="S13" s="4">
        <v>5</v>
      </c>
      <c r="T13" s="4">
        <v>135</v>
      </c>
    </row>
    <row r="14" spans="1:20" ht="47.25" x14ac:dyDescent="0.25">
      <c r="A14" s="11" t="s">
        <v>261</v>
      </c>
      <c r="B14" s="6" t="s">
        <v>75</v>
      </c>
      <c r="C14" s="103">
        <v>9.6</v>
      </c>
      <c r="D14" s="103">
        <v>6.8</v>
      </c>
      <c r="E14" s="103">
        <v>3.1</v>
      </c>
      <c r="F14" s="103">
        <v>129.6</v>
      </c>
      <c r="G14" s="37">
        <v>36.090000000000003</v>
      </c>
      <c r="H14" s="37">
        <v>7.74</v>
      </c>
      <c r="I14" s="4">
        <v>0.98</v>
      </c>
      <c r="J14" s="4">
        <v>41.2</v>
      </c>
      <c r="K14" s="4">
        <v>33.6</v>
      </c>
      <c r="L14" s="4">
        <v>1.1999999999999999E-3</v>
      </c>
      <c r="M14" s="4">
        <v>0.01</v>
      </c>
      <c r="N14" s="4">
        <v>7.3999999999999996E-2</v>
      </c>
      <c r="O14" s="4">
        <v>8.9999999999999993E-3</v>
      </c>
      <c r="P14" s="4">
        <v>1.46E-2</v>
      </c>
      <c r="Q14" s="4">
        <v>29.6</v>
      </c>
      <c r="R14" s="4">
        <v>2.6</v>
      </c>
      <c r="S14" s="4">
        <v>0.73</v>
      </c>
      <c r="T14" s="4">
        <v>451</v>
      </c>
    </row>
    <row r="15" spans="1:20" ht="17.25" customHeight="1" x14ac:dyDescent="0.25">
      <c r="A15" s="17" t="s">
        <v>76</v>
      </c>
      <c r="B15" s="6">
        <v>150</v>
      </c>
      <c r="C15" s="22">
        <v>5.25</v>
      </c>
      <c r="D15" s="103">
        <v>6.9</v>
      </c>
      <c r="E15" s="103">
        <v>35.9</v>
      </c>
      <c r="F15" s="103">
        <v>238.8</v>
      </c>
      <c r="G15" s="4">
        <v>24.25</v>
      </c>
      <c r="H15" s="4">
        <v>25</v>
      </c>
      <c r="I15" s="4">
        <v>1.05</v>
      </c>
      <c r="J15" s="4">
        <v>180</v>
      </c>
      <c r="K15" s="4">
        <v>98.2</v>
      </c>
      <c r="L15" s="4">
        <v>2.23E-2</v>
      </c>
      <c r="M15" s="4">
        <v>4.0000000000000001E-3</v>
      </c>
      <c r="N15" s="4">
        <v>0.5</v>
      </c>
      <c r="O15" s="4">
        <v>0.01</v>
      </c>
      <c r="P15" s="4">
        <v>0.12</v>
      </c>
      <c r="Q15" s="4">
        <v>27.45</v>
      </c>
      <c r="R15" s="4"/>
      <c r="S15" s="4"/>
      <c r="T15" s="4">
        <v>186</v>
      </c>
    </row>
    <row r="16" spans="1:20" ht="31.5" x14ac:dyDescent="0.25">
      <c r="A16" s="11" t="s">
        <v>65</v>
      </c>
      <c r="B16" s="6">
        <v>200</v>
      </c>
      <c r="C16" s="145">
        <v>0.6</v>
      </c>
      <c r="D16" s="145"/>
      <c r="E16" s="145">
        <v>29</v>
      </c>
      <c r="F16" s="145">
        <v>111.2</v>
      </c>
      <c r="G16" s="4">
        <v>25.2</v>
      </c>
      <c r="H16" s="4">
        <v>19.399999999999999</v>
      </c>
      <c r="I16" s="4">
        <v>0.6</v>
      </c>
      <c r="J16" s="4">
        <v>39.6</v>
      </c>
      <c r="K16" s="4"/>
      <c r="L16" s="4"/>
      <c r="M16" s="4"/>
      <c r="N16" s="4"/>
      <c r="O16" s="4">
        <v>6.0000000000000001E-3</v>
      </c>
      <c r="P16" s="4">
        <v>0.02</v>
      </c>
      <c r="Q16" s="4">
        <v>10</v>
      </c>
      <c r="R16" s="4"/>
      <c r="S16" s="4">
        <v>0.4</v>
      </c>
      <c r="T16" s="4">
        <v>638</v>
      </c>
    </row>
    <row r="17" spans="1:21" ht="15.75" x14ac:dyDescent="0.25">
      <c r="A17" s="7" t="s">
        <v>63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1" s="20" customFormat="1" ht="15.75" x14ac:dyDescent="0.25">
      <c r="A18" s="7" t="s">
        <v>64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1" s="20" customFormat="1" ht="15.75" x14ac:dyDescent="0.25">
      <c r="A19" s="18" t="s">
        <v>56</v>
      </c>
      <c r="B19" s="3">
        <v>890</v>
      </c>
      <c r="C19" s="115">
        <f>SUM(C12:C18)</f>
        <v>27.990000000000006</v>
      </c>
      <c r="D19" s="115">
        <f t="shared" ref="D19:S19" si="2">SUM(D12:D18)</f>
        <v>21.629999999999995</v>
      </c>
      <c r="E19" s="115">
        <f t="shared" si="2"/>
        <v>124.07</v>
      </c>
      <c r="F19" s="115">
        <f t="shared" si="2"/>
        <v>775.85</v>
      </c>
      <c r="G19" s="115">
        <f t="shared" si="2"/>
        <v>268.89</v>
      </c>
      <c r="H19" s="115">
        <f t="shared" si="2"/>
        <v>93.539999999999992</v>
      </c>
      <c r="I19" s="115">
        <f t="shared" si="2"/>
        <v>4.41</v>
      </c>
      <c r="J19" s="115">
        <f t="shared" si="2"/>
        <v>467.30000000000007</v>
      </c>
      <c r="K19" s="115">
        <f t="shared" si="2"/>
        <v>305.8</v>
      </c>
      <c r="L19" s="115">
        <f t="shared" si="2"/>
        <v>2.5500000000000002E-2</v>
      </c>
      <c r="M19" s="115">
        <f t="shared" si="2"/>
        <v>1.6320000000000001E-2</v>
      </c>
      <c r="N19" s="115">
        <f t="shared" si="2"/>
        <v>0.79500000000000004</v>
      </c>
      <c r="O19" s="115">
        <f t="shared" si="2"/>
        <v>0.42699999999999999</v>
      </c>
      <c r="P19" s="115">
        <f t="shared" si="2"/>
        <v>0.2576</v>
      </c>
      <c r="Q19" s="115">
        <f t="shared" si="2"/>
        <v>318.25</v>
      </c>
      <c r="R19" s="115">
        <f t="shared" si="2"/>
        <v>3.8</v>
      </c>
      <c r="S19" s="115">
        <f t="shared" si="2"/>
        <v>7.0339999999999989</v>
      </c>
      <c r="T19" s="4"/>
    </row>
    <row r="20" spans="1:21" ht="15.75" x14ac:dyDescent="0.25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1" ht="15.75" x14ac:dyDescent="0.25">
      <c r="A21" s="17" t="s">
        <v>146</v>
      </c>
      <c r="B21" s="6">
        <v>200</v>
      </c>
      <c r="C21" s="60">
        <v>1</v>
      </c>
      <c r="D21" s="60">
        <v>1</v>
      </c>
      <c r="E21" s="60">
        <v>1.4</v>
      </c>
      <c r="F21" s="60">
        <v>58.4</v>
      </c>
      <c r="G21" s="60">
        <v>5.12</v>
      </c>
      <c r="H21" s="60">
        <v>12.5</v>
      </c>
      <c r="I21" s="60">
        <v>1.34</v>
      </c>
      <c r="J21" s="60">
        <v>37.200000000000003</v>
      </c>
      <c r="K21" s="60">
        <v>20.34</v>
      </c>
      <c r="L21" s="60">
        <v>2E-3</v>
      </c>
      <c r="M21" s="60">
        <v>5.0000000000000001E-4</v>
      </c>
      <c r="N21" s="60"/>
      <c r="O21" s="60">
        <v>1.2E-2</v>
      </c>
      <c r="P21" s="60">
        <v>5.6000000000000001E-2</v>
      </c>
      <c r="Q21" s="60">
        <v>16.600000000000001</v>
      </c>
      <c r="R21" s="60">
        <v>1.4E-2</v>
      </c>
      <c r="S21" s="60">
        <v>0.3</v>
      </c>
      <c r="T21" s="58">
        <v>630</v>
      </c>
    </row>
    <row r="22" spans="1:21" ht="27" x14ac:dyDescent="0.25">
      <c r="A22" s="7" t="s">
        <v>262</v>
      </c>
      <c r="B22" s="6">
        <v>100</v>
      </c>
      <c r="C22" s="114">
        <v>2.5</v>
      </c>
      <c r="D22" s="114">
        <v>10</v>
      </c>
      <c r="E22" s="114">
        <v>34</v>
      </c>
      <c r="F22" s="114">
        <v>210</v>
      </c>
      <c r="G22" s="4">
        <v>75</v>
      </c>
      <c r="H22" s="4">
        <v>6</v>
      </c>
      <c r="I22" s="4">
        <v>0.8</v>
      </c>
      <c r="J22" s="4">
        <v>112</v>
      </c>
      <c r="K22" s="4">
        <v>96</v>
      </c>
      <c r="L22" s="4"/>
      <c r="M22" s="4"/>
      <c r="N22" s="4"/>
      <c r="O22" s="4">
        <v>0.08</v>
      </c>
      <c r="P22" s="4">
        <v>0.14000000000000001</v>
      </c>
      <c r="Q22" s="4">
        <v>32</v>
      </c>
      <c r="R22" s="4">
        <v>1.89</v>
      </c>
      <c r="S22" s="4"/>
      <c r="T22" s="4"/>
    </row>
    <row r="23" spans="1:21" s="20" customFormat="1" ht="15.75" x14ac:dyDescent="0.25">
      <c r="A23" s="18" t="s">
        <v>54</v>
      </c>
      <c r="B23" s="3">
        <v>300</v>
      </c>
      <c r="C23" s="82">
        <f t="shared" ref="C23:S23" si="3">SUM(C21:C22)</f>
        <v>3.5</v>
      </c>
      <c r="D23" s="82">
        <f t="shared" si="3"/>
        <v>11</v>
      </c>
      <c r="E23" s="82">
        <f t="shared" si="3"/>
        <v>35.4</v>
      </c>
      <c r="F23" s="82">
        <f t="shared" si="3"/>
        <v>268.39999999999998</v>
      </c>
      <c r="G23" s="82">
        <f t="shared" si="3"/>
        <v>80.12</v>
      </c>
      <c r="H23" s="82">
        <f t="shared" si="3"/>
        <v>18.5</v>
      </c>
      <c r="I23" s="82">
        <f t="shared" si="3"/>
        <v>2.14</v>
      </c>
      <c r="J23" s="82">
        <f t="shared" si="3"/>
        <v>149.19999999999999</v>
      </c>
      <c r="K23" s="82">
        <f t="shared" si="3"/>
        <v>116.34</v>
      </c>
      <c r="L23" s="82">
        <f t="shared" si="3"/>
        <v>2E-3</v>
      </c>
      <c r="M23" s="82">
        <f t="shared" si="3"/>
        <v>5.0000000000000001E-4</v>
      </c>
      <c r="N23" s="82">
        <f t="shared" si="3"/>
        <v>0</v>
      </c>
      <c r="O23" s="82">
        <f t="shared" si="3"/>
        <v>9.1999999999999998E-2</v>
      </c>
      <c r="P23" s="82">
        <f t="shared" si="3"/>
        <v>0.19600000000000001</v>
      </c>
      <c r="Q23" s="82">
        <f t="shared" si="3"/>
        <v>48.6</v>
      </c>
      <c r="R23" s="82">
        <f t="shared" si="3"/>
        <v>1.9039999999999999</v>
      </c>
      <c r="S23" s="82">
        <f t="shared" si="3"/>
        <v>0.3</v>
      </c>
      <c r="T23" s="82"/>
      <c r="U23" s="82">
        <f>SUM(U21:U22)</f>
        <v>0</v>
      </c>
    </row>
    <row r="24" spans="1:21" ht="15.75" x14ac:dyDescent="0.25">
      <c r="A24" s="14" t="s">
        <v>10</v>
      </c>
      <c r="B24" s="15"/>
      <c r="C24" s="81">
        <f>SUM(C10+C19+C23)</f>
        <v>42.7</v>
      </c>
      <c r="D24" s="81">
        <f t="shared" ref="D24:S24" si="4">SUM(D10+D19+D23)</f>
        <v>50.44</v>
      </c>
      <c r="E24" s="81">
        <f t="shared" si="4"/>
        <v>218.23</v>
      </c>
      <c r="F24" s="81">
        <f t="shared" si="4"/>
        <v>1556.25</v>
      </c>
      <c r="G24" s="81">
        <f t="shared" si="4"/>
        <v>452.39</v>
      </c>
      <c r="H24" s="81">
        <f t="shared" si="4"/>
        <v>152.22</v>
      </c>
      <c r="I24" s="81">
        <f t="shared" si="4"/>
        <v>9.2000000000000011</v>
      </c>
      <c r="J24" s="81">
        <f t="shared" si="4"/>
        <v>860.90000000000009</v>
      </c>
      <c r="K24" s="81">
        <f t="shared" si="4"/>
        <v>605.38</v>
      </c>
      <c r="L24" s="81">
        <f t="shared" si="4"/>
        <v>2.7500000000000004E-2</v>
      </c>
      <c r="M24" s="81">
        <f t="shared" si="4"/>
        <v>1.6830000000000001E-2</v>
      </c>
      <c r="N24" s="81">
        <f t="shared" si="4"/>
        <v>1.516</v>
      </c>
      <c r="O24" s="81">
        <f t="shared" si="4"/>
        <v>0.747</v>
      </c>
      <c r="P24" s="81">
        <f t="shared" si="4"/>
        <v>0.61470000000000002</v>
      </c>
      <c r="Q24" s="81">
        <f t="shared" si="4"/>
        <v>367.05</v>
      </c>
      <c r="R24" s="81">
        <f t="shared" si="4"/>
        <v>5.7039999999999997</v>
      </c>
      <c r="S24" s="81">
        <f t="shared" si="4"/>
        <v>10.267999999999999</v>
      </c>
      <c r="T24" s="81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zoomScale="75" workbookViewId="0">
      <selection activeCell="L23" sqref="L23"/>
    </sheetView>
  </sheetViews>
  <sheetFormatPr defaultRowHeight="15" x14ac:dyDescent="0.25"/>
  <cols>
    <col min="1" max="1" width="12" customWidth="1"/>
    <col min="2" max="3" width="7.140625" customWidth="1"/>
    <col min="4" max="5" width="6.42578125" customWidth="1"/>
    <col min="6" max="7" width="7.85546875" customWidth="1"/>
    <col min="8" max="8" width="7" customWidth="1"/>
    <col min="9" max="9" width="7.42578125" customWidth="1"/>
    <col min="10" max="10" width="7.140625" customWidth="1"/>
    <col min="11" max="11" width="6.5703125" customWidth="1"/>
    <col min="13" max="13" width="11.5703125" customWidth="1"/>
  </cols>
  <sheetData>
    <row r="1" spans="1:13" x14ac:dyDescent="0.25">
      <c r="A1" s="203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63.2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22.5" x14ac:dyDescent="0.25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58</v>
      </c>
      <c r="M3" s="45" t="s">
        <v>28</v>
      </c>
    </row>
    <row r="4" spans="1:13" ht="22.5" x14ac:dyDescent="0.3">
      <c r="A4" s="28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1"/>
      <c r="M4" s="45" t="s">
        <v>211</v>
      </c>
    </row>
    <row r="5" spans="1:13" ht="15.75" x14ac:dyDescent="0.25">
      <c r="A5" s="27" t="s">
        <v>22</v>
      </c>
      <c r="B5" s="27">
        <f>SUM('1 день'!C25)</f>
        <v>20.170000000000002</v>
      </c>
      <c r="C5" s="27">
        <f>SUM('2 день'!C10)</f>
        <v>25.209999999999997</v>
      </c>
      <c r="D5" s="27">
        <f>SUM('3 день'!C10)</f>
        <v>16.259999999999998</v>
      </c>
      <c r="E5" s="27">
        <f>SUM('4 день'!C10)</f>
        <v>29.310000000000002</v>
      </c>
      <c r="F5" s="27">
        <f>SUM('5 день'!C10)</f>
        <v>23.61</v>
      </c>
      <c r="G5" s="27">
        <f>SUM('6 день'!C10)</f>
        <v>20.36</v>
      </c>
      <c r="H5" s="27">
        <f>SUM('7 день'!C12)</f>
        <v>26.410000000000004</v>
      </c>
      <c r="I5" s="27">
        <f>SUM('8 день'!C10)</f>
        <v>19.27</v>
      </c>
      <c r="J5" s="27">
        <f>SUM('9 день'!C10)</f>
        <v>23.41</v>
      </c>
      <c r="K5" s="27">
        <f>SUM('10 день'!C10)</f>
        <v>11.21</v>
      </c>
      <c r="L5" s="46">
        <f>SUM(B5:K5)/10</f>
        <v>21.521999999999998</v>
      </c>
      <c r="M5" s="33"/>
    </row>
    <row r="6" spans="1:13" ht="15.75" x14ac:dyDescent="0.25">
      <c r="A6" s="27" t="s">
        <v>6</v>
      </c>
      <c r="B6" s="27">
        <f>SUM('1 день'!D25)</f>
        <v>19.150000000000002</v>
      </c>
      <c r="C6" s="27">
        <f>SUM('2 день'!D10)</f>
        <v>16.559999999999999</v>
      </c>
      <c r="D6" s="27">
        <f>SUM('3 день'!D10)</f>
        <v>13.38</v>
      </c>
      <c r="E6" s="27">
        <f>SUM('4 день'!D10)</f>
        <v>30.210000000000004</v>
      </c>
      <c r="F6" s="27">
        <f>SUM('5 день'!D10)</f>
        <v>17.510000000000002</v>
      </c>
      <c r="G6" s="27">
        <f>SUM('6 день'!D10)</f>
        <v>22.259999999999998</v>
      </c>
      <c r="H6" s="27">
        <f>SUM('7 день'!D12)</f>
        <v>29.830000000000005</v>
      </c>
      <c r="I6" s="27">
        <f>SUM('8 день'!D10)</f>
        <v>18.96</v>
      </c>
      <c r="J6" s="27">
        <f>SUM('9 день'!D10)</f>
        <v>19.510000000000002</v>
      </c>
      <c r="K6" s="27">
        <f>SUM('10 день'!D10)</f>
        <v>17.809999999999999</v>
      </c>
      <c r="L6" s="46">
        <f t="shared" ref="L6:L23" si="0">SUM(B6:K6)/10</f>
        <v>20.518000000000004</v>
      </c>
      <c r="M6" s="33"/>
    </row>
    <row r="7" spans="1:13" ht="15.75" x14ac:dyDescent="0.25">
      <c r="A7" s="27" t="s">
        <v>7</v>
      </c>
      <c r="B7" s="27">
        <f>SUM('1 день'!E25)</f>
        <v>75.53</v>
      </c>
      <c r="C7" s="27">
        <f>SUM('2 день'!E10)</f>
        <v>69.600000000000009</v>
      </c>
      <c r="D7" s="27">
        <f>SUM('3 день'!E10)</f>
        <v>80.58</v>
      </c>
      <c r="E7" s="27">
        <f>SUM('4 день'!E10)</f>
        <v>31.200000000000003</v>
      </c>
      <c r="F7" s="27">
        <f>SUM('5 день'!E10)</f>
        <v>54.55</v>
      </c>
      <c r="G7" s="27">
        <f>SUM('6 день'!E10)</f>
        <v>73.400000000000006</v>
      </c>
      <c r="H7" s="27">
        <f>SUM('7 день'!E12)</f>
        <v>37.86</v>
      </c>
      <c r="I7" s="27">
        <f>SUM('8 день'!E10)</f>
        <v>97.149999999999991</v>
      </c>
      <c r="J7" s="27">
        <f>SUM('9 день'!E10)</f>
        <v>68.900000000000006</v>
      </c>
      <c r="K7" s="27">
        <f>SUM('10 день'!E10)</f>
        <v>58.760000000000005</v>
      </c>
      <c r="L7" s="46">
        <f t="shared" si="0"/>
        <v>64.753</v>
      </c>
      <c r="M7" s="33"/>
    </row>
    <row r="8" spans="1:13" ht="15.75" x14ac:dyDescent="0.25">
      <c r="A8" s="27" t="s">
        <v>8</v>
      </c>
      <c r="B8" s="27">
        <f>SUM('1 день'!F25)</f>
        <v>548.4</v>
      </c>
      <c r="C8" s="27">
        <f>SUM('2 день'!F10)</f>
        <v>593.19999999999993</v>
      </c>
      <c r="D8" s="27">
        <f>SUM('3 день'!F10)</f>
        <v>539.75</v>
      </c>
      <c r="E8" s="27">
        <f>SUM('4 день'!F10)</f>
        <v>548.29999999999995</v>
      </c>
      <c r="F8" s="27">
        <f>SUM('5 день'!F10)</f>
        <v>459.54999999999995</v>
      </c>
      <c r="G8" s="27">
        <f>SUM('6 день'!F10)</f>
        <v>567</v>
      </c>
      <c r="H8" s="27">
        <f>SUM('7 день'!F12)</f>
        <v>573.53</v>
      </c>
      <c r="I8" s="27">
        <f>SUM('8 день'!F10)</f>
        <v>618.37999999999988</v>
      </c>
      <c r="J8" s="27">
        <f>SUM('9 день'!F10)</f>
        <v>622.84999999999991</v>
      </c>
      <c r="K8" s="27">
        <f>SUM('10 день'!F10)</f>
        <v>512</v>
      </c>
      <c r="L8" s="46">
        <f t="shared" si="0"/>
        <v>558.29599999999994</v>
      </c>
      <c r="M8" s="44" t="s">
        <v>212</v>
      </c>
    </row>
    <row r="9" spans="1:13" ht="22.5" x14ac:dyDescent="0.25">
      <c r="A9" s="28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46"/>
      <c r="M9" s="45" t="s">
        <v>213</v>
      </c>
    </row>
    <row r="10" spans="1:13" ht="15.75" x14ac:dyDescent="0.25">
      <c r="A10" s="27" t="s">
        <v>5</v>
      </c>
      <c r="B10" s="27">
        <f>SUM('1 день'!C34)</f>
        <v>23.850000000000005</v>
      </c>
      <c r="C10" s="27">
        <f>SUM('2 день'!C19)</f>
        <v>23.040000000000003</v>
      </c>
      <c r="D10" s="27">
        <f>SUM('3 день'!C19)</f>
        <v>23.720000000000002</v>
      </c>
      <c r="E10" s="27">
        <f>SUM('4 день'!C18)</f>
        <v>29.640000000000004</v>
      </c>
      <c r="F10" s="27">
        <f>SUM('5 день'!C18)</f>
        <v>26.62</v>
      </c>
      <c r="G10" s="27">
        <f>SUM('6 день'!C19)</f>
        <v>23.330000000000005</v>
      </c>
      <c r="H10" s="27">
        <f>SUM('7 день'!C20)</f>
        <v>25.490000000000006</v>
      </c>
      <c r="I10" s="27">
        <f>SUM('8 день'!C19)</f>
        <v>27.320000000000004</v>
      </c>
      <c r="J10" s="27">
        <f>SUM('9 день'!C19)</f>
        <v>23.74</v>
      </c>
      <c r="K10" s="27">
        <f>SUM('10 день'!C19)</f>
        <v>27.990000000000006</v>
      </c>
      <c r="L10" s="46">
        <f t="shared" si="0"/>
        <v>25.474000000000004</v>
      </c>
      <c r="M10" s="33"/>
    </row>
    <row r="11" spans="1:13" ht="15.75" x14ac:dyDescent="0.25">
      <c r="A11" s="27" t="s">
        <v>6</v>
      </c>
      <c r="B11" s="27">
        <f>SUM('1 день'!D34)</f>
        <v>28.859999999999996</v>
      </c>
      <c r="C11" s="27">
        <f>SUM('2 день'!D19)</f>
        <v>28.81</v>
      </c>
      <c r="D11" s="27">
        <f>SUM('3 день'!D19)</f>
        <v>33.99</v>
      </c>
      <c r="E11" s="27">
        <f>SUM('4 день'!D18)</f>
        <v>17.169999999999998</v>
      </c>
      <c r="F11" s="27">
        <f>SUM('5 день'!D18)</f>
        <v>27.489999999999995</v>
      </c>
      <c r="G11" s="27">
        <f>SUM('6 день'!D19)</f>
        <v>23.23</v>
      </c>
      <c r="H11" s="27">
        <f>SUM('7 день'!D20)</f>
        <v>14.930000000000001</v>
      </c>
      <c r="I11" s="27">
        <f>SUM('8 день'!D19)</f>
        <v>30.64</v>
      </c>
      <c r="J11" s="27">
        <f>SUM('9 день'!D19)</f>
        <v>25.829999999999995</v>
      </c>
      <c r="K11" s="27">
        <f>SUM('10 день'!D19)</f>
        <v>21.629999999999995</v>
      </c>
      <c r="L11" s="46">
        <f t="shared" si="0"/>
        <v>25.257999999999999</v>
      </c>
      <c r="M11" s="33"/>
    </row>
    <row r="12" spans="1:13" ht="15.75" x14ac:dyDescent="0.25">
      <c r="A12" s="27" t="s">
        <v>7</v>
      </c>
      <c r="B12" s="27">
        <f>SUM('1 день'!E34)</f>
        <v>118.38</v>
      </c>
      <c r="C12" s="27">
        <f>SUM('2 день'!E19)</f>
        <v>140.16</v>
      </c>
      <c r="D12" s="27">
        <f>SUM('3 день'!E19)</f>
        <v>105.35</v>
      </c>
      <c r="E12" s="27">
        <f>SUM('4 день'!E18)</f>
        <v>98.42</v>
      </c>
      <c r="F12" s="27">
        <f>SUM('5 день'!E18)</f>
        <v>133.80000000000001</v>
      </c>
      <c r="G12" s="27">
        <f>SUM('6 день'!E19)</f>
        <v>85.74</v>
      </c>
      <c r="H12" s="27">
        <f>SUM('7 день'!E20)</f>
        <v>159.22</v>
      </c>
      <c r="I12" s="27">
        <f>SUM('8 день'!E19)</f>
        <v>109.25</v>
      </c>
      <c r="J12" s="27">
        <f>SUM('9 день'!E19)</f>
        <v>132.74</v>
      </c>
      <c r="K12" s="27">
        <f>SUM('10 день'!E19)</f>
        <v>124.07</v>
      </c>
      <c r="L12" s="46">
        <f t="shared" si="0"/>
        <v>120.71299999999999</v>
      </c>
      <c r="M12" s="33"/>
    </row>
    <row r="13" spans="1:13" ht="15.75" x14ac:dyDescent="0.25">
      <c r="A13" s="27" t="s">
        <v>8</v>
      </c>
      <c r="B13" s="27">
        <f>SUM('1 день'!F34)</f>
        <v>822.62000000000012</v>
      </c>
      <c r="C13" s="27">
        <f>SUM('2 день'!F19)</f>
        <v>821.76</v>
      </c>
      <c r="D13" s="27">
        <f>SUM('3 день'!F19)</f>
        <v>797.74</v>
      </c>
      <c r="E13" s="27">
        <f>SUM('4 день'!F18)</f>
        <v>708.34</v>
      </c>
      <c r="F13" s="27">
        <f>SUM('5 день'!F18)</f>
        <v>820.7</v>
      </c>
      <c r="G13" s="27">
        <f>SUM('6 день'!F19)</f>
        <v>706.21</v>
      </c>
      <c r="H13" s="27">
        <f>SUM('7 день'!F20)</f>
        <v>820.45</v>
      </c>
      <c r="I13" s="27">
        <f>SUM('8 день'!F19)</f>
        <v>898.40000000000009</v>
      </c>
      <c r="J13" s="27">
        <f>SUM('9 день'!F19)</f>
        <v>753.71</v>
      </c>
      <c r="K13" s="27">
        <f>SUM('10 день'!F19)</f>
        <v>775.85</v>
      </c>
      <c r="L13" s="46">
        <f t="shared" si="0"/>
        <v>792.57799999999997</v>
      </c>
      <c r="M13" s="44" t="s">
        <v>214</v>
      </c>
    </row>
    <row r="14" spans="1:13" ht="22.5" x14ac:dyDescent="0.25">
      <c r="A14" s="28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6"/>
      <c r="M14" s="45" t="s">
        <v>215</v>
      </c>
    </row>
    <row r="15" spans="1:13" ht="15.75" x14ac:dyDescent="0.25">
      <c r="A15" s="27" t="s">
        <v>5</v>
      </c>
      <c r="B15" s="27">
        <f>SUM('1 день'!C38)</f>
        <v>7.2</v>
      </c>
      <c r="C15" s="27">
        <f>SUM('2 день'!C24)</f>
        <v>2.9699999999999998</v>
      </c>
      <c r="D15" s="27">
        <f>SUM('3 день'!C23)</f>
        <v>7.6</v>
      </c>
      <c r="E15" s="27">
        <f>SUM('4 день'!C22)</f>
        <v>5.6</v>
      </c>
      <c r="F15" s="27">
        <f>SUM('5 день'!C22)</f>
        <v>6.8000000000000007</v>
      </c>
      <c r="G15" s="27">
        <f>SUM('6 день'!C24)</f>
        <v>8.06</v>
      </c>
      <c r="H15" s="27">
        <f>SUM('7 день'!C24)</f>
        <v>6.8000000000000007</v>
      </c>
      <c r="I15" s="27">
        <f>SUM('8 день'!C23)</f>
        <v>6.8</v>
      </c>
      <c r="J15" s="27">
        <f>SUM('9 день'!C23)</f>
        <v>4.7</v>
      </c>
      <c r="K15" s="27">
        <f>SUM('10 день'!C23)</f>
        <v>3.5</v>
      </c>
      <c r="L15" s="46">
        <f t="shared" si="0"/>
        <v>6.0030000000000001</v>
      </c>
      <c r="M15" s="33"/>
    </row>
    <row r="16" spans="1:13" ht="15.75" x14ac:dyDescent="0.25">
      <c r="A16" s="27" t="s">
        <v>6</v>
      </c>
      <c r="B16" s="27">
        <f>SUM('1 день'!D38)</f>
        <v>5.2</v>
      </c>
      <c r="C16" s="27">
        <f>SUM('2 день'!D24)</f>
        <v>9.8800000000000008</v>
      </c>
      <c r="D16" s="27">
        <f>SUM('3 день'!D23)</f>
        <v>9.6</v>
      </c>
      <c r="E16" s="27">
        <f>SUM('4 день'!D22)</f>
        <v>5.2</v>
      </c>
      <c r="F16" s="27">
        <f>SUM('5 день'!D22)</f>
        <v>5.4</v>
      </c>
      <c r="G16" s="27">
        <f>SUM('6 день'!D24)</f>
        <v>12.129999999999999</v>
      </c>
      <c r="H16" s="27">
        <f>SUM('7 день'!D24)</f>
        <v>5.3</v>
      </c>
      <c r="I16" s="27">
        <f>SUM('8 день'!D23)</f>
        <v>8.6</v>
      </c>
      <c r="J16" s="27">
        <f>SUM('9 день'!D23)</f>
        <v>3.95</v>
      </c>
      <c r="K16" s="27">
        <f>SUM('10 день'!D23)</f>
        <v>11</v>
      </c>
      <c r="L16" s="46">
        <f t="shared" si="0"/>
        <v>7.6259999999999994</v>
      </c>
      <c r="M16" s="33"/>
    </row>
    <row r="17" spans="1:13" ht="15.75" x14ac:dyDescent="0.25">
      <c r="A17" s="27" t="s">
        <v>7</v>
      </c>
      <c r="B17" s="27">
        <f>SUM('1 день'!E38)</f>
        <v>29.5</v>
      </c>
      <c r="C17" s="27">
        <f>SUM('2 день'!E24)</f>
        <v>51.849999999999994</v>
      </c>
      <c r="D17" s="27">
        <f>SUM('3 день'!E23)</f>
        <v>34.5</v>
      </c>
      <c r="E17" s="27">
        <f>SUM('4 день'!E22)</f>
        <v>27.7</v>
      </c>
      <c r="F17" s="27">
        <f>SUM('5 день'!E22)</f>
        <v>31.8</v>
      </c>
      <c r="G17" s="27">
        <f>SUM('6 день'!E24)</f>
        <v>39.47</v>
      </c>
      <c r="H17" s="27">
        <f>SUM('7 день'!E24)</f>
        <v>32.299999999999997</v>
      </c>
      <c r="I17" s="27">
        <f>SUM('8 день'!E23)</f>
        <v>39.6</v>
      </c>
      <c r="J17" s="27">
        <f>SUM('9 день'!E23)</f>
        <v>24.6</v>
      </c>
      <c r="K17" s="27">
        <f>SUM('10 день'!E23)</f>
        <v>35.4</v>
      </c>
      <c r="L17" s="46">
        <f t="shared" si="0"/>
        <v>34.672000000000004</v>
      </c>
      <c r="M17" s="33"/>
    </row>
    <row r="18" spans="1:13" ht="15.75" x14ac:dyDescent="0.25">
      <c r="A18" s="27" t="s">
        <v>8</v>
      </c>
      <c r="B18" s="27">
        <f>SUM('1 день'!F38)</f>
        <v>211</v>
      </c>
      <c r="C18" s="27">
        <f>SUM('2 день'!F24)</f>
        <v>341.6</v>
      </c>
      <c r="D18" s="27">
        <f>SUM('3 день'!F23)</f>
        <v>383.09999999999997</v>
      </c>
      <c r="E18" s="27">
        <f>SUM('4 день'!F22)</f>
        <v>219</v>
      </c>
      <c r="F18" s="27">
        <f>SUM('5 день'!F22)</f>
        <v>210</v>
      </c>
      <c r="G18" s="27">
        <f>SUM('6 день'!F24)</f>
        <v>312</v>
      </c>
      <c r="H18" s="27">
        <f>SUM('7 день'!F24)</f>
        <v>255</v>
      </c>
      <c r="I18" s="27">
        <f>SUM('8 день'!F23)</f>
        <v>362.5</v>
      </c>
      <c r="J18" s="27">
        <f>SUM('9 день'!F23)</f>
        <v>151.5</v>
      </c>
      <c r="K18" s="27">
        <f>SUM('10 день'!F23)</f>
        <v>268.39999999999998</v>
      </c>
      <c r="L18" s="46">
        <f t="shared" si="0"/>
        <v>271.40999999999997</v>
      </c>
      <c r="M18" s="44" t="s">
        <v>216</v>
      </c>
    </row>
    <row r="19" spans="1:13" ht="22.5" x14ac:dyDescent="0.25">
      <c r="A19" s="28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46"/>
      <c r="M19" s="45" t="s">
        <v>217</v>
      </c>
    </row>
    <row r="20" spans="1:13" ht="15.75" x14ac:dyDescent="0.25">
      <c r="A20" s="27" t="s">
        <v>5</v>
      </c>
      <c r="B20" s="27">
        <f>SUM(B5+B10+B15)</f>
        <v>51.220000000000013</v>
      </c>
      <c r="C20" s="27">
        <f t="shared" ref="C20:K20" si="1">SUM(C5+C10+C15)</f>
        <v>51.22</v>
      </c>
      <c r="D20" s="27">
        <f t="shared" si="1"/>
        <v>47.580000000000005</v>
      </c>
      <c r="E20" s="27">
        <f t="shared" si="1"/>
        <v>64.55</v>
      </c>
      <c r="F20" s="27">
        <f t="shared" si="1"/>
        <v>57.03</v>
      </c>
      <c r="G20" s="27">
        <f t="shared" si="1"/>
        <v>51.750000000000007</v>
      </c>
      <c r="H20" s="27">
        <f t="shared" si="1"/>
        <v>58.7</v>
      </c>
      <c r="I20" s="27">
        <f t="shared" si="1"/>
        <v>53.39</v>
      </c>
      <c r="J20" s="27">
        <f t="shared" si="1"/>
        <v>51.85</v>
      </c>
      <c r="K20" s="27">
        <f t="shared" si="1"/>
        <v>42.7</v>
      </c>
      <c r="L20" s="46">
        <f t="shared" si="0"/>
        <v>52.999000000000002</v>
      </c>
      <c r="M20" s="44" t="s">
        <v>218</v>
      </c>
    </row>
    <row r="21" spans="1:13" ht="15.75" x14ac:dyDescent="0.25">
      <c r="A21" s="27" t="s">
        <v>6</v>
      </c>
      <c r="B21" s="27">
        <f>SUM(B6+B11+B16)</f>
        <v>53.21</v>
      </c>
      <c r="C21" s="27">
        <f t="shared" ref="C21:K21" si="2">SUM(C6+C11+C16)</f>
        <v>55.25</v>
      </c>
      <c r="D21" s="27">
        <f t="shared" si="2"/>
        <v>56.970000000000006</v>
      </c>
      <c r="E21" s="27">
        <f t="shared" si="2"/>
        <v>52.580000000000005</v>
      </c>
      <c r="F21" s="27">
        <f t="shared" si="2"/>
        <v>50.4</v>
      </c>
      <c r="G21" s="27">
        <f t="shared" si="2"/>
        <v>57.61999999999999</v>
      </c>
      <c r="H21" s="27">
        <f t="shared" si="2"/>
        <v>50.06</v>
      </c>
      <c r="I21" s="27">
        <f t="shared" si="2"/>
        <v>58.2</v>
      </c>
      <c r="J21" s="27">
        <f t="shared" si="2"/>
        <v>49.29</v>
      </c>
      <c r="K21" s="27">
        <f t="shared" si="2"/>
        <v>50.44</v>
      </c>
      <c r="L21" s="46">
        <f t="shared" si="0"/>
        <v>53.402000000000001</v>
      </c>
      <c r="M21" s="44" t="s">
        <v>219</v>
      </c>
    </row>
    <row r="22" spans="1:13" ht="15.75" x14ac:dyDescent="0.25">
      <c r="A22" s="27" t="s">
        <v>7</v>
      </c>
      <c r="B22" s="27">
        <f>SUM(B7+B12+B17)</f>
        <v>223.41</v>
      </c>
      <c r="C22" s="27">
        <f t="shared" ref="C22:K22" si="3">SUM(C7+C12+C17)</f>
        <v>261.61</v>
      </c>
      <c r="D22" s="27">
        <f t="shared" si="3"/>
        <v>220.43</v>
      </c>
      <c r="E22" s="27">
        <f t="shared" si="3"/>
        <v>157.32</v>
      </c>
      <c r="F22" s="27">
        <f t="shared" si="3"/>
        <v>220.15000000000003</v>
      </c>
      <c r="G22" s="27">
        <f t="shared" si="3"/>
        <v>198.60999999999999</v>
      </c>
      <c r="H22" s="27">
        <f t="shared" si="3"/>
        <v>229.38</v>
      </c>
      <c r="I22" s="27">
        <f t="shared" si="3"/>
        <v>245.99999999999997</v>
      </c>
      <c r="J22" s="27">
        <f t="shared" si="3"/>
        <v>226.24</v>
      </c>
      <c r="K22" s="27">
        <f t="shared" si="3"/>
        <v>218.23</v>
      </c>
      <c r="L22" s="46">
        <f t="shared" si="0"/>
        <v>220.13799999999998</v>
      </c>
      <c r="M22" s="44" t="s">
        <v>220</v>
      </c>
    </row>
    <row r="23" spans="1:13" ht="15.75" x14ac:dyDescent="0.25">
      <c r="A23" s="27" t="s">
        <v>8</v>
      </c>
      <c r="B23" s="27">
        <f>SUM(B8+B13+B18)</f>
        <v>1582.02</v>
      </c>
      <c r="C23" s="27">
        <f t="shared" ref="C23:K23" si="4">SUM(C8+C13+C18)</f>
        <v>1756.56</v>
      </c>
      <c r="D23" s="27">
        <f t="shared" si="4"/>
        <v>1720.59</v>
      </c>
      <c r="E23" s="27">
        <f t="shared" si="4"/>
        <v>1475.6399999999999</v>
      </c>
      <c r="F23" s="27">
        <f t="shared" si="4"/>
        <v>1490.25</v>
      </c>
      <c r="G23" s="27">
        <f t="shared" si="4"/>
        <v>1585.21</v>
      </c>
      <c r="H23" s="27">
        <f t="shared" si="4"/>
        <v>1648.98</v>
      </c>
      <c r="I23" s="27">
        <f t="shared" si="4"/>
        <v>1879.28</v>
      </c>
      <c r="J23" s="27">
        <f t="shared" si="4"/>
        <v>1528.06</v>
      </c>
      <c r="K23" s="27">
        <f t="shared" si="4"/>
        <v>1556.25</v>
      </c>
      <c r="L23" s="46">
        <f t="shared" si="0"/>
        <v>1622.2840000000001</v>
      </c>
      <c r="M23" s="44" t="s">
        <v>221</v>
      </c>
    </row>
  </sheetData>
  <mergeCells count="1">
    <mergeCell ref="A1:M2"/>
  </mergeCells>
  <phoneticPr fontId="17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7"/>
  <sheetViews>
    <sheetView zoomScale="75" zoomScaleNormal="100" workbookViewId="0">
      <selection activeCell="L17" sqref="L17"/>
    </sheetView>
  </sheetViews>
  <sheetFormatPr defaultColWidth="13" defaultRowHeight="15.75" x14ac:dyDescent="0.25"/>
  <cols>
    <col min="1" max="1" width="10.85546875" style="26" customWidth="1"/>
    <col min="2" max="2" width="7.7109375" style="25" customWidth="1"/>
    <col min="3" max="3" width="8.5703125" style="25" customWidth="1"/>
    <col min="4" max="5" width="7.140625" style="25" customWidth="1"/>
    <col min="6" max="6" width="7.5703125" style="25" customWidth="1"/>
    <col min="7" max="7" width="8.7109375" style="25" customWidth="1"/>
    <col min="8" max="8" width="7.7109375" style="25" customWidth="1"/>
    <col min="9" max="10" width="8.28515625" style="25" customWidth="1"/>
    <col min="11" max="11" width="8.140625" style="25" customWidth="1"/>
    <col min="12" max="12" width="10" style="30" customWidth="1"/>
    <col min="13" max="13" width="11.85546875" style="30" customWidth="1"/>
    <col min="14" max="14" width="9" style="30" customWidth="1"/>
    <col min="15" max="16384" width="13" style="26"/>
  </cols>
  <sheetData>
    <row r="1" spans="1:14" x14ac:dyDescent="0.25">
      <c r="A1" s="203" t="s">
        <v>185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5"/>
      <c r="M1" s="205"/>
      <c r="N1" s="205"/>
    </row>
    <row r="2" spans="1:14" ht="61.9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68.25" customHeight="1" x14ac:dyDescent="0.25">
      <c r="A3" s="33"/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1" t="s">
        <v>58</v>
      </c>
      <c r="M3" s="119" t="s">
        <v>217</v>
      </c>
      <c r="N3" s="119" t="s">
        <v>176</v>
      </c>
    </row>
    <row r="4" spans="1:14" x14ac:dyDescent="0.25">
      <c r="A4" s="28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9"/>
      <c r="M4" s="49"/>
      <c r="N4" s="45"/>
    </row>
    <row r="5" spans="1:14" ht="18.75" x14ac:dyDescent="0.3">
      <c r="A5" s="38" t="s">
        <v>24</v>
      </c>
      <c r="B5" s="29">
        <f>SUM('1 день'!G39)</f>
        <v>859.53</v>
      </c>
      <c r="C5" s="29">
        <f>SUM('2 день'!G25)</f>
        <v>681.04</v>
      </c>
      <c r="D5" s="29">
        <f>SUM('3 день'!G24)</f>
        <v>791.61</v>
      </c>
      <c r="E5" s="29">
        <f>SUM('4 день'!G23)</f>
        <v>821.4</v>
      </c>
      <c r="F5" s="29">
        <f>SUM('5 день'!G23)</f>
        <v>896.12</v>
      </c>
      <c r="G5" s="29">
        <f>SUM('6 день'!G25)</f>
        <v>980.56000000000006</v>
      </c>
      <c r="H5" s="29">
        <f>SUM('7 день'!G25)</f>
        <v>847.49</v>
      </c>
      <c r="I5" s="29">
        <f>SUM('8 день'!G24)</f>
        <v>683.31999999999994</v>
      </c>
      <c r="J5" s="29">
        <f>SUM('9 день'!G24)</f>
        <v>862.08</v>
      </c>
      <c r="K5" s="29">
        <f>SUM('10 день'!G24)</f>
        <v>452.39</v>
      </c>
      <c r="L5" s="49">
        <f t="shared" ref="L5:L17" si="0">SUM(B5:K5)/10</f>
        <v>787.55399999999997</v>
      </c>
      <c r="M5" s="49" t="s">
        <v>223</v>
      </c>
      <c r="N5" s="32">
        <v>1100</v>
      </c>
    </row>
    <row r="6" spans="1:14" x14ac:dyDescent="0.25">
      <c r="A6" s="52" t="s">
        <v>25</v>
      </c>
      <c r="B6" s="84">
        <f>SUM('1 день'!H39)</f>
        <v>167.78</v>
      </c>
      <c r="C6" s="84">
        <f>SUM('2 день'!H25)</f>
        <v>177.26000000000002</v>
      </c>
      <c r="D6" s="84">
        <f>SUM('3 день'!H24)</f>
        <v>171.93</v>
      </c>
      <c r="E6" s="84">
        <f>SUM('4 день'!H23)</f>
        <v>204.69</v>
      </c>
      <c r="F6" s="84">
        <f>SUM('5 день'!H23)</f>
        <v>163.32</v>
      </c>
      <c r="G6" s="84">
        <f>SUM('6 день'!H25)</f>
        <v>186.78</v>
      </c>
      <c r="H6" s="84">
        <f>SUM('7 день'!H25)</f>
        <v>174.8</v>
      </c>
      <c r="I6" s="84">
        <f>SUM('8 день'!H24)</f>
        <v>168.39000000000001</v>
      </c>
      <c r="J6" s="84">
        <f>SUM('9 день'!H24)</f>
        <v>182.99</v>
      </c>
      <c r="K6" s="84">
        <f>SUM('10 день'!H24)</f>
        <v>152.22</v>
      </c>
      <c r="L6" s="49">
        <f t="shared" si="0"/>
        <v>175.01600000000002</v>
      </c>
      <c r="M6" s="49" t="s">
        <v>224</v>
      </c>
      <c r="N6" s="32">
        <v>250</v>
      </c>
    </row>
    <row r="7" spans="1:14" x14ac:dyDescent="0.25">
      <c r="A7" s="52" t="s">
        <v>26</v>
      </c>
      <c r="B7" s="29">
        <f>SUM('1 день'!I39)</f>
        <v>8.41</v>
      </c>
      <c r="C7" s="29">
        <f>SUM('2 день'!I25)</f>
        <v>8.16</v>
      </c>
      <c r="D7" s="29">
        <f>SUM('3 день'!I24)</f>
        <v>8.9139999999999997</v>
      </c>
      <c r="E7" s="29">
        <f>SUM('4 день'!I23)</f>
        <v>7.2860000000000005</v>
      </c>
      <c r="F7" s="29">
        <f>SUM('5 день'!I23)</f>
        <v>9.1000000000000014</v>
      </c>
      <c r="G7" s="29">
        <f>SUM('6 день'!I25)</f>
        <v>6.5440000000000005</v>
      </c>
      <c r="H7" s="29">
        <f>SUM('7 день'!I25)</f>
        <v>9.32</v>
      </c>
      <c r="I7" s="29">
        <f>SUM('8 день'!I24)</f>
        <v>11.39</v>
      </c>
      <c r="J7" s="29">
        <f>SUM('9 день'!I24)</f>
        <v>7.15</v>
      </c>
      <c r="K7" s="29">
        <f>SUM('10 день'!I24)</f>
        <v>9.2000000000000011</v>
      </c>
      <c r="L7" s="49">
        <f t="shared" si="0"/>
        <v>8.5473999999999997</v>
      </c>
      <c r="M7" s="49" t="s">
        <v>225</v>
      </c>
      <c r="N7" s="93">
        <v>12</v>
      </c>
    </row>
    <row r="8" spans="1:14" x14ac:dyDescent="0.25">
      <c r="A8" s="92" t="s">
        <v>82</v>
      </c>
      <c r="B8" s="29">
        <f>SUM('1 день'!J39)</f>
        <v>781.01</v>
      </c>
      <c r="C8" s="29">
        <f>SUM('2 день'!J25)</f>
        <v>676.15</v>
      </c>
      <c r="D8" s="29">
        <f>SUM('3 день'!J24)</f>
        <v>675.53</v>
      </c>
      <c r="E8" s="29">
        <f>SUM('4 день'!J23)</f>
        <v>843.16000000000008</v>
      </c>
      <c r="F8" s="29">
        <f>SUM('5 день'!J23)</f>
        <v>734.63</v>
      </c>
      <c r="G8" s="29">
        <f>SUM('6 день'!J25)</f>
        <v>838.35</v>
      </c>
      <c r="H8" s="29">
        <f>SUM('7 день'!J25)</f>
        <v>824.01</v>
      </c>
      <c r="I8" s="29">
        <f>SUM('8 день'!J24)</f>
        <v>799.18000000000006</v>
      </c>
      <c r="J8" s="29">
        <f>SUM('9 день'!J24)</f>
        <v>758.45</v>
      </c>
      <c r="K8" s="29">
        <f>SUM('10 день'!J24)</f>
        <v>860.90000000000009</v>
      </c>
      <c r="L8" s="49">
        <f t="shared" si="0"/>
        <v>779.13700000000006</v>
      </c>
      <c r="M8" s="49" t="s">
        <v>223</v>
      </c>
      <c r="N8" s="94">
        <v>1100</v>
      </c>
    </row>
    <row r="9" spans="1:14" x14ac:dyDescent="0.25">
      <c r="A9" s="92" t="s">
        <v>83</v>
      </c>
      <c r="B9" s="29">
        <f>SUM('1 день'!K39)</f>
        <v>750.23500000000013</v>
      </c>
      <c r="C9" s="29">
        <f>SUM('2 день'!K25)</f>
        <v>765.05000000000007</v>
      </c>
      <c r="D9" s="29">
        <f>SUM('3 день'!K24)</f>
        <v>621.22</v>
      </c>
      <c r="E9" s="29">
        <f>SUM('4 день'!K23)</f>
        <v>622.05999999999995</v>
      </c>
      <c r="F9" s="29">
        <f>SUM('5 день'!K23)</f>
        <v>699.72</v>
      </c>
      <c r="G9" s="29">
        <f>SUM('6 день'!K25)</f>
        <v>941.80000000000007</v>
      </c>
      <c r="H9" s="29">
        <f>SUM('7 день'!K25)</f>
        <v>691.15</v>
      </c>
      <c r="I9" s="29">
        <f>SUM('8 день'!K24)</f>
        <v>1001.0500000000001</v>
      </c>
      <c r="J9" s="29">
        <f>SUM('9 день'!K24)</f>
        <v>1001.5</v>
      </c>
      <c r="K9" s="29">
        <f>SUM('10 день'!K24)</f>
        <v>605.38</v>
      </c>
      <c r="L9" s="49">
        <f t="shared" si="0"/>
        <v>769.91650000000004</v>
      </c>
      <c r="M9" s="49" t="s">
        <v>223</v>
      </c>
      <c r="N9" s="94">
        <v>1100</v>
      </c>
    </row>
    <row r="10" spans="1:14" x14ac:dyDescent="0.25">
      <c r="A10" s="92" t="s">
        <v>84</v>
      </c>
      <c r="B10" s="84">
        <f>SUM('1 день'!L39)</f>
        <v>8.5900000000000004E-2</v>
      </c>
      <c r="C10" s="84">
        <f>SUM('2 день'!L25)</f>
        <v>4.1799999999999997E-2</v>
      </c>
      <c r="D10" s="84">
        <f>SUM('3 день'!L24)</f>
        <v>5.8599999999999999E-2</v>
      </c>
      <c r="E10" s="84">
        <f>SUM('4 день'!L23)</f>
        <v>0.13270000000000001</v>
      </c>
      <c r="F10" s="84">
        <f>SUM('5 день'!L23)</f>
        <v>3.5199999999999995E-2</v>
      </c>
      <c r="G10" s="84">
        <f>SUM('6 день'!L25)</f>
        <v>0.11950000000000001</v>
      </c>
      <c r="H10" s="84">
        <f>SUM('7 день'!L25)</f>
        <v>3.1E-2</v>
      </c>
      <c r="I10" s="84">
        <f>SUM('8 день'!L24)</f>
        <v>8.5200000000000012E-2</v>
      </c>
      <c r="J10" s="84">
        <f>SUM('9 день'!L24)</f>
        <v>6.9699999999999998E-2</v>
      </c>
      <c r="K10" s="116">
        <f>SUM('10 день'!L24)</f>
        <v>2.7500000000000004E-2</v>
      </c>
      <c r="L10" s="96">
        <f>SUM(B10:K10)/10</f>
        <v>6.8710000000000007E-2</v>
      </c>
      <c r="M10" s="96" t="s">
        <v>226</v>
      </c>
      <c r="N10" s="40">
        <v>0.1</v>
      </c>
    </row>
    <row r="11" spans="1:14" x14ac:dyDescent="0.25">
      <c r="A11" s="92" t="s">
        <v>85</v>
      </c>
      <c r="B11" s="84">
        <f>SUM('1 день'!M39)</f>
        <v>2.1349999999999997E-2</v>
      </c>
      <c r="C11" s="84">
        <f>SUM('2 день'!M25)</f>
        <v>1.1459999999999998E-2</v>
      </c>
      <c r="D11" s="84">
        <f>SUM('3 день'!M24)</f>
        <v>5.5299999999999993E-3</v>
      </c>
      <c r="E11" s="84">
        <f>SUM('4 день'!M23)</f>
        <v>3.8929999999999999E-2</v>
      </c>
      <c r="F11" s="84">
        <f>SUM('5 день'!M23)</f>
        <v>2.3829999999999997E-2</v>
      </c>
      <c r="G11" s="84">
        <f>SUM('6 день'!M25)</f>
        <v>2.8170000000000001E-2</v>
      </c>
      <c r="H11" s="84">
        <f>SUM('7 день'!M25)</f>
        <v>1.0329999999999999E-2</v>
      </c>
      <c r="I11" s="84">
        <f>SUM('8 день'!M24)</f>
        <v>2.9159999999999998E-2</v>
      </c>
      <c r="J11" s="84">
        <f>SUM('9 день'!M24)</f>
        <v>1.8359999999999998E-2</v>
      </c>
      <c r="K11" s="116">
        <f>SUM('10 день'!M24)</f>
        <v>1.6830000000000001E-2</v>
      </c>
      <c r="L11" s="96">
        <f t="shared" si="0"/>
        <v>2.0395E-2</v>
      </c>
      <c r="M11" s="96" t="s">
        <v>227</v>
      </c>
      <c r="N11" s="40">
        <v>0.03</v>
      </c>
    </row>
    <row r="12" spans="1:14" x14ac:dyDescent="0.25">
      <c r="A12" s="92" t="s">
        <v>103</v>
      </c>
      <c r="B12" s="84">
        <f>SUM('1 день'!N39)</f>
        <v>1.905</v>
      </c>
      <c r="C12" s="29">
        <f>SUM('2 день'!N25)</f>
        <v>1.907</v>
      </c>
      <c r="D12" s="29">
        <f>SUM('3 день'!N24)</f>
        <v>1.536</v>
      </c>
      <c r="E12" s="29">
        <f>SUM('4 день'!N23)</f>
        <v>2.9159999999999999</v>
      </c>
      <c r="F12" s="29">
        <f>SUM('5 день'!N23)</f>
        <v>2.29</v>
      </c>
      <c r="G12" s="29">
        <f>SUM('6 день'!N25)</f>
        <v>2.3559999999999999</v>
      </c>
      <c r="H12" s="29">
        <f>SUM('7 день'!N25)</f>
        <v>1.8360000000000001</v>
      </c>
      <c r="I12" s="29">
        <f>SUM('8 день'!N24)</f>
        <v>2.2749999999999999</v>
      </c>
      <c r="J12" s="29">
        <f>SUM('9 день'!N24)</f>
        <v>2.3447999999999998</v>
      </c>
      <c r="K12" s="29">
        <f>SUM('10 день'!N24)</f>
        <v>1.516</v>
      </c>
      <c r="L12" s="49">
        <f t="shared" si="0"/>
        <v>2.0881799999999999</v>
      </c>
      <c r="M12" s="49" t="s">
        <v>228</v>
      </c>
      <c r="N12" s="40">
        <v>3</v>
      </c>
    </row>
    <row r="13" spans="1:14" x14ac:dyDescent="0.25">
      <c r="A13" s="92" t="s">
        <v>87</v>
      </c>
      <c r="B13" s="84">
        <f>SUM('1 день'!O39)</f>
        <v>0.80990000000000006</v>
      </c>
      <c r="C13" s="29">
        <f>SUM('2 день'!O25)</f>
        <v>0.78390000000000004</v>
      </c>
      <c r="D13" s="29">
        <f>SUM('3 день'!O24)</f>
        <v>0.81899999999999995</v>
      </c>
      <c r="E13" s="29">
        <f>SUM('4 день'!O23)</f>
        <v>0.78249999999999997</v>
      </c>
      <c r="F13" s="29">
        <f>SUM('5 день'!O23)</f>
        <v>0.72019999999999995</v>
      </c>
      <c r="G13" s="29">
        <f>SUM('6 день'!O25)</f>
        <v>0.86</v>
      </c>
      <c r="H13" s="29">
        <f>SUM('7 день'!O25)</f>
        <v>0.84399999999999997</v>
      </c>
      <c r="I13" s="29">
        <f>SUM('8 день'!O24)</f>
        <v>0.95099999999999996</v>
      </c>
      <c r="J13" s="29">
        <f>SUM('9 день'!O24)</f>
        <v>0.82</v>
      </c>
      <c r="K13" s="29">
        <f>SUM('10 день'!O24)</f>
        <v>0.747</v>
      </c>
      <c r="L13" s="49">
        <f t="shared" si="0"/>
        <v>0.81375000000000008</v>
      </c>
      <c r="M13" s="49" t="s">
        <v>229</v>
      </c>
      <c r="N13" s="40">
        <v>1.2</v>
      </c>
    </row>
    <row r="14" spans="1:14" x14ac:dyDescent="0.25">
      <c r="A14" s="92" t="s">
        <v>88</v>
      </c>
      <c r="B14" s="84">
        <f>SUM('1 день'!P39)</f>
        <v>1.1553</v>
      </c>
      <c r="C14" s="29">
        <f>SUM('2 день'!P25)</f>
        <v>0.74520000000000008</v>
      </c>
      <c r="D14" s="29">
        <f>SUM('3 день'!P24)</f>
        <v>0.96960000000000002</v>
      </c>
      <c r="E14" s="29">
        <f>SUM('4 день'!P23)</f>
        <v>1.0261</v>
      </c>
      <c r="F14" s="29">
        <f>SUM('5 день'!P23)</f>
        <v>0.89569999999999994</v>
      </c>
      <c r="G14" s="29">
        <f>SUM('6 день'!P25)</f>
        <v>1.1154000000000002</v>
      </c>
      <c r="H14" s="29">
        <f>SUM('7 день'!P25)</f>
        <v>1.2901</v>
      </c>
      <c r="I14" s="29">
        <f>SUM('8 день'!P24)</f>
        <v>1.1024</v>
      </c>
      <c r="J14" s="29">
        <f>SUM('9 день'!P24)</f>
        <v>1.1194</v>
      </c>
      <c r="K14" s="29">
        <f>SUM('10 день'!P24)</f>
        <v>0.61470000000000002</v>
      </c>
      <c r="L14" s="49">
        <f t="shared" si="0"/>
        <v>1.00339</v>
      </c>
      <c r="M14" s="49" t="s">
        <v>230</v>
      </c>
      <c r="N14" s="40">
        <v>1.4</v>
      </c>
    </row>
    <row r="15" spans="1:14" x14ac:dyDescent="0.25">
      <c r="A15" s="92" t="s">
        <v>89</v>
      </c>
      <c r="B15" s="29">
        <f>SUM('1 день'!Q39)</f>
        <v>469.58000000000004</v>
      </c>
      <c r="C15" s="29">
        <f>SUM('2 день'!Q25)</f>
        <v>457.49</v>
      </c>
      <c r="D15" s="29">
        <f>SUM('3 день'!Q24)</f>
        <v>359.38</v>
      </c>
      <c r="E15" s="29">
        <f>SUM('4 день'!Q23)</f>
        <v>599.16000000000008</v>
      </c>
      <c r="F15" s="29">
        <f>SUM('5 день'!Q23)</f>
        <v>801.95</v>
      </c>
      <c r="G15" s="29">
        <f>SUM('6 день'!Q25)</f>
        <v>422.82</v>
      </c>
      <c r="H15" s="29">
        <f>SUM('7 день'!Q25)</f>
        <v>482.84000000000003</v>
      </c>
      <c r="I15" s="29">
        <f>SUM('8 день'!Q24)</f>
        <v>163.49999999999997</v>
      </c>
      <c r="J15" s="29">
        <f>SUM('9 день'!Q24)</f>
        <v>553.09</v>
      </c>
      <c r="K15" s="29">
        <f>SUM('10 день'!Q24)</f>
        <v>367.05</v>
      </c>
      <c r="L15" s="49">
        <f t="shared" si="0"/>
        <v>467.68600000000004</v>
      </c>
      <c r="M15" s="49" t="s">
        <v>231</v>
      </c>
      <c r="N15" s="40">
        <v>700</v>
      </c>
    </row>
    <row r="16" spans="1:14" x14ac:dyDescent="0.25">
      <c r="A16" s="92" t="s">
        <v>90</v>
      </c>
      <c r="B16" s="84">
        <f>SUM('1 день'!R39)</f>
        <v>7.05</v>
      </c>
      <c r="C16" s="29">
        <f>SUM('2 день'!R25)</f>
        <v>7.1140000000000008</v>
      </c>
      <c r="D16" s="29">
        <f>SUM('3 день'!R24)</f>
        <v>4.8540000000000001</v>
      </c>
      <c r="E16" s="29">
        <f>SUM('4 день'!R23)</f>
        <v>7.65</v>
      </c>
      <c r="F16" s="29">
        <f>SUM('5 день'!R23)</f>
        <v>9.0150000000000006</v>
      </c>
      <c r="G16" s="29">
        <f>SUM('6 день'!R25)</f>
        <v>6.8149999999999995</v>
      </c>
      <c r="H16" s="29">
        <f>SUM('7 день'!R25)</f>
        <v>7.8140000000000001</v>
      </c>
      <c r="I16" s="29">
        <f>SUM('8 день'!R24)</f>
        <v>5.17</v>
      </c>
      <c r="J16" s="29">
        <f>SUM('9 день'!R24)</f>
        <v>5.93</v>
      </c>
      <c r="K16" s="29">
        <f>SUM('10 день'!R24)</f>
        <v>5.7039999999999997</v>
      </c>
      <c r="L16" s="49">
        <f t="shared" si="0"/>
        <v>6.7115999999999998</v>
      </c>
      <c r="M16" s="120" t="s">
        <v>232</v>
      </c>
      <c r="N16" s="40">
        <v>10</v>
      </c>
    </row>
    <row r="17" spans="1:14" x14ac:dyDescent="0.25">
      <c r="A17" s="53" t="s">
        <v>27</v>
      </c>
      <c r="B17" s="84">
        <f>SUM('1 день'!S39)</f>
        <v>45.6584</v>
      </c>
      <c r="C17" s="84">
        <f>SUM('2 день'!S25)</f>
        <v>67.757999999999996</v>
      </c>
      <c r="D17" s="84">
        <f>SUM('3 день'!S24)</f>
        <v>16.698</v>
      </c>
      <c r="E17" s="84">
        <f>SUM('4 день'!S23)</f>
        <v>48.527999999999999</v>
      </c>
      <c r="F17" s="84">
        <f>SUM('5 день'!S23)</f>
        <v>31.828000000000003</v>
      </c>
      <c r="G17" s="84">
        <f>SUM('6 день'!S25)</f>
        <v>41.782400000000003</v>
      </c>
      <c r="H17" s="84">
        <f>SUM('7 день'!S25)</f>
        <v>52.682400000000001</v>
      </c>
      <c r="I17" s="84">
        <f>SUM('8 день'!S24)</f>
        <v>33.597999999999999</v>
      </c>
      <c r="J17" s="84">
        <f>SUM('9 день'!S24)</f>
        <v>57.957999999999998</v>
      </c>
      <c r="K17" s="84">
        <f>SUM('10 день'!S24)</f>
        <v>10.267999999999999</v>
      </c>
      <c r="L17" s="49">
        <f t="shared" si="0"/>
        <v>40.675920000000005</v>
      </c>
      <c r="M17" s="49" t="s">
        <v>233</v>
      </c>
      <c r="N17" s="40">
        <v>60</v>
      </c>
    </row>
  </sheetData>
  <mergeCells count="1">
    <mergeCell ref="A1:N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3"/>
  <sheetViews>
    <sheetView zoomScale="75" workbookViewId="0">
      <selection activeCell="P32" sqref="P32"/>
    </sheetView>
  </sheetViews>
  <sheetFormatPr defaultRowHeight="15" x14ac:dyDescent="0.25"/>
  <cols>
    <col min="1" max="1" width="11.28515625" customWidth="1"/>
    <col min="2" max="2" width="7.28515625" customWidth="1"/>
    <col min="3" max="3" width="6.5703125" customWidth="1"/>
    <col min="4" max="4" width="6.7109375" customWidth="1"/>
    <col min="5" max="5" width="6.42578125" customWidth="1"/>
    <col min="6" max="7" width="6.7109375" customWidth="1"/>
    <col min="8" max="8" width="6.42578125" customWidth="1"/>
    <col min="9" max="10" width="6.85546875" customWidth="1"/>
    <col min="11" max="11" width="6.42578125" customWidth="1"/>
  </cols>
  <sheetData>
    <row r="1" spans="1:14" x14ac:dyDescent="0.25">
      <c r="A1" s="203" t="s">
        <v>186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7"/>
      <c r="M1" s="207"/>
      <c r="N1" s="207"/>
    </row>
    <row r="2" spans="1:14" ht="80.099999999999994" customHeight="1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45" x14ac:dyDescent="0.25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58</v>
      </c>
      <c r="M3" s="45" t="s">
        <v>28</v>
      </c>
      <c r="N3" s="45" t="s">
        <v>181</v>
      </c>
    </row>
    <row r="4" spans="1:14" ht="18.75" x14ac:dyDescent="0.3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6"/>
      <c r="M4" s="45"/>
      <c r="N4" s="43"/>
    </row>
    <row r="5" spans="1:14" ht="18.75" x14ac:dyDescent="0.3">
      <c r="A5" s="43" t="s">
        <v>22</v>
      </c>
      <c r="B5" s="27">
        <f>SUM('1 день'!C25)*100/77</f>
        <v>26.194805194805198</v>
      </c>
      <c r="C5" s="27">
        <f>SUM('2 день'!C10)*100/77</f>
        <v>32.740259740259731</v>
      </c>
      <c r="D5" s="27">
        <f>SUM('3 день'!C10)*100/77</f>
        <v>21.116883116883113</v>
      </c>
      <c r="E5" s="27">
        <f>SUM('4 день'!C10)*100/77</f>
        <v>38.064935064935064</v>
      </c>
      <c r="F5" s="27">
        <f>SUM('5 день'!C10)*100/77</f>
        <v>30.662337662337663</v>
      </c>
      <c r="G5" s="27">
        <f>SUM('6 день'!C10)*100/77</f>
        <v>26.441558441558442</v>
      </c>
      <c r="H5" s="27">
        <f>SUM('7 день'!C12)*100/77</f>
        <v>34.298701298701303</v>
      </c>
      <c r="I5" s="27">
        <f>SUM('8 день'!C10)*100/77</f>
        <v>25.025974025974026</v>
      </c>
      <c r="J5" s="27">
        <f>SUM('9 день'!C10)*100/77</f>
        <v>30.402597402597401</v>
      </c>
      <c r="K5" s="27">
        <f>SUM('10 день'!C10)*100/77</f>
        <v>14.558441558441558</v>
      </c>
      <c r="L5" s="46">
        <f>SUM(B5:K5)/10</f>
        <v>27.95064935064935</v>
      </c>
      <c r="M5" s="33"/>
      <c r="N5" s="47"/>
    </row>
    <row r="6" spans="1:14" ht="18.75" x14ac:dyDescent="0.3">
      <c r="A6" s="43" t="s">
        <v>6</v>
      </c>
      <c r="B6" s="27">
        <f>SUM('1 день'!D25)*100/79</f>
        <v>24.240506329113927</v>
      </c>
      <c r="C6" s="27">
        <f>SUM('2 день'!D10)*100/79</f>
        <v>20.962025316455694</v>
      </c>
      <c r="D6" s="27">
        <f>SUM('3 день'!D10)*100/79</f>
        <v>16.936708860759495</v>
      </c>
      <c r="E6" s="27">
        <f>SUM('4 день'!D10)*100/79</f>
        <v>38.240506329113927</v>
      </c>
      <c r="F6" s="27">
        <f>SUM('5 день'!D10)*100/79</f>
        <v>22.164556962025319</v>
      </c>
      <c r="G6" s="27">
        <f>SUM('6 день'!D10)*100/79</f>
        <v>28.177215189873419</v>
      </c>
      <c r="H6" s="27">
        <f>SUM('7 день'!D12)*100/79</f>
        <v>37.75949367088608</v>
      </c>
      <c r="I6" s="27">
        <f>SUM('8 день'!D10)*100/79</f>
        <v>24</v>
      </c>
      <c r="J6" s="27">
        <f>SUM('9 день'!D10)*100/79</f>
        <v>24.696202531645572</v>
      </c>
      <c r="K6" s="27">
        <f>SUM('10 день'!D10)*100/79</f>
        <v>22.544303797468352</v>
      </c>
      <c r="L6" s="46">
        <f t="shared" ref="L6:L23" si="0">SUM(B6:K6)/10</f>
        <v>25.972151898734175</v>
      </c>
      <c r="M6" s="33"/>
      <c r="N6" s="47"/>
    </row>
    <row r="7" spans="1:14" ht="18.75" x14ac:dyDescent="0.3">
      <c r="A7" s="43" t="s">
        <v>7</v>
      </c>
      <c r="B7" s="27">
        <f>SUM('1 день'!E25)*100/335</f>
        <v>22.546268656716418</v>
      </c>
      <c r="C7" s="27">
        <f>SUM('2 день'!E10)*100/335</f>
        <v>20.776119402985078</v>
      </c>
      <c r="D7" s="27">
        <f>SUM('3 день'!E10)*100/335</f>
        <v>24.053731343283584</v>
      </c>
      <c r="E7" s="27">
        <f>SUM('4 день'!E10)*100/335</f>
        <v>9.3134328358208975</v>
      </c>
      <c r="F7" s="27">
        <f>SUM('5 день'!E10)*100/335</f>
        <v>16.28358208955224</v>
      </c>
      <c r="G7" s="27">
        <f>SUM('6 день'!E10)*100/335</f>
        <v>21.910447761194032</v>
      </c>
      <c r="H7" s="27">
        <f>SUM('7 день'!E12)*100/335</f>
        <v>11.301492537313433</v>
      </c>
      <c r="I7" s="27">
        <f>SUM('8 день'!E10)*100/335</f>
        <v>29</v>
      </c>
      <c r="J7" s="27">
        <f>SUM('9 день'!E10)*100/335</f>
        <v>20.567164179104481</v>
      </c>
      <c r="K7" s="27">
        <f>SUM('10 день'!E10)*100/335</f>
        <v>17.54029850746269</v>
      </c>
      <c r="L7" s="46">
        <f t="shared" si="0"/>
        <v>19.329253731343286</v>
      </c>
      <c r="M7" s="33"/>
      <c r="N7" s="47"/>
    </row>
    <row r="8" spans="1:14" ht="18.75" x14ac:dyDescent="0.3">
      <c r="A8" s="43" t="s">
        <v>8</v>
      </c>
      <c r="B8" s="27">
        <f>SUM('1 день'!F25)*100/2350</f>
        <v>23.336170212765957</v>
      </c>
      <c r="C8" s="27">
        <f>SUM('2 день'!F10)*100/2350</f>
        <v>25.242553191489357</v>
      </c>
      <c r="D8" s="27">
        <f>SUM('3 день'!F10)*100/2350</f>
        <v>22.968085106382979</v>
      </c>
      <c r="E8" s="27">
        <f>SUM('4 день'!F10)*100/2350</f>
        <v>23.331914893617018</v>
      </c>
      <c r="F8" s="27">
        <f>SUM('5 день'!F10)*100/2350</f>
        <v>19.555319148936167</v>
      </c>
      <c r="G8" s="27">
        <f>SUM('6 день'!F10)*100/2350</f>
        <v>24.127659574468087</v>
      </c>
      <c r="H8" s="27">
        <f>SUM('7 день'!F12)*100/2350</f>
        <v>24.405531914893619</v>
      </c>
      <c r="I8" s="27">
        <f>SUM('8 день'!F10)*100/2350</f>
        <v>26.314042553191484</v>
      </c>
      <c r="J8" s="27">
        <f>SUM('9 день'!F10)*100/2350</f>
        <v>26.504255319148932</v>
      </c>
      <c r="K8" s="27">
        <f>SUM('10 день'!F10)*100/2350</f>
        <v>21.787234042553191</v>
      </c>
      <c r="L8" s="46">
        <f t="shared" si="0"/>
        <v>23.757276595744681</v>
      </c>
      <c r="M8" s="33" t="s">
        <v>178</v>
      </c>
      <c r="N8" s="47">
        <v>-1.4</v>
      </c>
    </row>
    <row r="9" spans="1:14" ht="18.75" x14ac:dyDescent="0.3">
      <c r="A9" s="42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46"/>
      <c r="M9" s="45"/>
      <c r="N9" s="34"/>
    </row>
    <row r="10" spans="1:14" ht="18.75" x14ac:dyDescent="0.3">
      <c r="A10" s="43" t="s">
        <v>5</v>
      </c>
      <c r="B10" s="27">
        <f>SUM('1 день'!C34)*100/77</f>
        <v>30.974025974025981</v>
      </c>
      <c r="C10" s="27">
        <f>SUM('2 день'!C19)*100/77</f>
        <v>29.922077922077928</v>
      </c>
      <c r="D10" s="27">
        <f>SUM('3 день'!C19)*100/77</f>
        <v>30.805194805194812</v>
      </c>
      <c r="E10" s="27">
        <f>SUM('4 день'!C18)*100/77</f>
        <v>38.493506493506501</v>
      </c>
      <c r="F10" s="27">
        <f>SUM('5 день'!C18)*100/77</f>
        <v>34.571428571428569</v>
      </c>
      <c r="G10" s="27">
        <f>SUM('6 день'!C19)*100/77</f>
        <v>30.298701298701303</v>
      </c>
      <c r="H10" s="27">
        <f>SUM('7 день'!C20)*100/77</f>
        <v>33.103896103896112</v>
      </c>
      <c r="I10" s="27">
        <f>SUM('8 день'!C19)*100/77</f>
        <v>35.480519480519483</v>
      </c>
      <c r="J10" s="27">
        <f>SUM('9 день'!C19)*100/77</f>
        <v>30.831168831168831</v>
      </c>
      <c r="K10" s="27">
        <f>SUM('10 день'!C19)*100/77</f>
        <v>36.350649350649356</v>
      </c>
      <c r="L10" s="46">
        <f t="shared" si="0"/>
        <v>33.083116883116887</v>
      </c>
      <c r="M10" s="33"/>
      <c r="N10" s="47"/>
    </row>
    <row r="11" spans="1:14" ht="18.75" x14ac:dyDescent="0.3">
      <c r="A11" s="43" t="s">
        <v>6</v>
      </c>
      <c r="B11" s="27">
        <f>SUM('1 день'!D34)*100/79</f>
        <v>36.531645569620245</v>
      </c>
      <c r="C11" s="27">
        <f>SUM('2 день'!D19)*100/79</f>
        <v>36.468354430379748</v>
      </c>
      <c r="D11" s="27">
        <f>SUM('3 день'!D19)*100/79</f>
        <v>43.025316455696199</v>
      </c>
      <c r="E11" s="27">
        <f>SUM('4 день'!D18)*100/79</f>
        <v>21.73417721518987</v>
      </c>
      <c r="F11" s="27">
        <f>SUM('5 день'!D18)*100/79</f>
        <v>34.797468354430372</v>
      </c>
      <c r="G11" s="27">
        <f>SUM('6 день'!D19)*100/79</f>
        <v>29.405063291139239</v>
      </c>
      <c r="H11" s="27">
        <f>SUM('7 день'!D20)*100/79</f>
        <v>18.898734177215193</v>
      </c>
      <c r="I11" s="27">
        <f>SUM('8 день'!D19)*100/79</f>
        <v>38.784810126582279</v>
      </c>
      <c r="J11" s="27">
        <f>SUM('9 день'!D19)*100/79</f>
        <v>32.696202531645561</v>
      </c>
      <c r="K11" s="27">
        <f>SUM('10 день'!D19)*100/79</f>
        <v>27.379746835443033</v>
      </c>
      <c r="L11" s="46">
        <f t="shared" si="0"/>
        <v>31.972151898734175</v>
      </c>
      <c r="M11" s="33"/>
      <c r="N11" s="47"/>
    </row>
    <row r="12" spans="1:14" ht="18.75" x14ac:dyDescent="0.3">
      <c r="A12" s="43" t="s">
        <v>7</v>
      </c>
      <c r="B12" s="27">
        <f>SUM('1 день'!E34)*100/335</f>
        <v>35.33731343283582</v>
      </c>
      <c r="C12" s="27">
        <f>SUM('2 день'!E19)*100/335</f>
        <v>41.838805970149252</v>
      </c>
      <c r="D12" s="27">
        <f>SUM('3 день'!E19)*100/335</f>
        <v>31.447761194029852</v>
      </c>
      <c r="E12" s="27">
        <f>SUM('4 день'!E18)*100/335</f>
        <v>29.379104477611939</v>
      </c>
      <c r="F12" s="27">
        <f>SUM('5 день'!E18)*100/335</f>
        <v>39.940298507462693</v>
      </c>
      <c r="G12" s="27">
        <f>SUM('6 день'!E19)*100/335</f>
        <v>25.594029850746267</v>
      </c>
      <c r="H12" s="27">
        <f>SUM('7 день'!E20)*100/335</f>
        <v>47.528358208955225</v>
      </c>
      <c r="I12" s="27">
        <f>SUM('8 день'!E19)*100/335</f>
        <v>32.611940298507463</v>
      </c>
      <c r="J12" s="27">
        <f>SUM('9 день'!E19)*100/335</f>
        <v>39.623880597014924</v>
      </c>
      <c r="K12" s="27">
        <f>SUM('10 день'!E19)*100/335</f>
        <v>37.035820895522392</v>
      </c>
      <c r="L12" s="46">
        <f t="shared" si="0"/>
        <v>36.033731343283591</v>
      </c>
      <c r="M12" s="33"/>
      <c r="N12" s="47"/>
    </row>
    <row r="13" spans="1:14" ht="18.75" x14ac:dyDescent="0.3">
      <c r="A13" s="43" t="s">
        <v>8</v>
      </c>
      <c r="B13" s="27">
        <f>SUM('1 день'!F34)*100/2350</f>
        <v>35.005106382978731</v>
      </c>
      <c r="C13" s="27">
        <f>SUM('2 день'!F19)*100/2350</f>
        <v>34.968510638297872</v>
      </c>
      <c r="D13" s="27">
        <f>SUM('3 день'!F19)*100/2350</f>
        <v>33.946382978723406</v>
      </c>
      <c r="E13" s="27">
        <f>SUM('4 день'!F18)*100/2350</f>
        <v>30.142127659574466</v>
      </c>
      <c r="F13" s="27">
        <f>SUM('5 день'!F18)*100/2350</f>
        <v>34.923404255319149</v>
      </c>
      <c r="G13" s="27">
        <f>SUM('6 день'!F19)*100/2350</f>
        <v>30.051489361702128</v>
      </c>
      <c r="H13" s="27">
        <f>SUM('7 день'!F20)*100/2350</f>
        <v>34.912765957446808</v>
      </c>
      <c r="I13" s="27">
        <f>SUM('8 день'!F19)*100/2350</f>
        <v>38.229787234042561</v>
      </c>
      <c r="J13" s="27">
        <f>SUM('9 день'!F19)*100/2350</f>
        <v>32.072765957446812</v>
      </c>
      <c r="K13" s="27">
        <f>SUM('10 день'!F19)*100/2350</f>
        <v>33.014893617021279</v>
      </c>
      <c r="L13" s="46">
        <f t="shared" si="0"/>
        <v>33.726723404255317</v>
      </c>
      <c r="M13" s="33" t="s">
        <v>179</v>
      </c>
      <c r="N13" s="47">
        <v>-1.7</v>
      </c>
    </row>
    <row r="14" spans="1:14" ht="18.75" x14ac:dyDescent="0.3">
      <c r="A14" s="42" t="s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6"/>
      <c r="M14" s="45"/>
      <c r="N14" s="34"/>
    </row>
    <row r="15" spans="1:14" ht="18.75" x14ac:dyDescent="0.3">
      <c r="A15" s="43" t="s">
        <v>5</v>
      </c>
      <c r="B15" s="27">
        <f>SUM('1 день'!C38)*100/77</f>
        <v>9.3506493506493502</v>
      </c>
      <c r="C15" s="27">
        <f>SUM('2 день'!C24)*100/77</f>
        <v>3.8571428571428572</v>
      </c>
      <c r="D15" s="27">
        <f>SUM('3 день'!C23)*100/77</f>
        <v>9.8701298701298708</v>
      </c>
      <c r="E15" s="27">
        <f>SUM('4 день'!C22)*100/77</f>
        <v>7.2727272727272725</v>
      </c>
      <c r="F15" s="27">
        <f>SUM('5 день'!C22)*100/77</f>
        <v>8.8311688311688332</v>
      </c>
      <c r="G15" s="27">
        <f>SUM('6 день'!C24)*100/77</f>
        <v>10.467532467532468</v>
      </c>
      <c r="H15" s="27">
        <f>SUM('7 день'!C24)*100/77</f>
        <v>8.8311688311688332</v>
      </c>
      <c r="I15" s="27">
        <f>SUM('8 день'!C23)*100/77</f>
        <v>8.8311688311688314</v>
      </c>
      <c r="J15" s="27">
        <f>SUM('9 день'!C23)*100/77</f>
        <v>6.1038961038961039</v>
      </c>
      <c r="K15" s="27">
        <f>SUM('10 день'!C23)*100/77</f>
        <v>4.5454545454545459</v>
      </c>
      <c r="L15" s="46">
        <f t="shared" si="0"/>
        <v>7.7961038961038964</v>
      </c>
      <c r="M15" s="33"/>
      <c r="N15" s="47"/>
    </row>
    <row r="16" spans="1:14" ht="18.75" x14ac:dyDescent="0.3">
      <c r="A16" s="43" t="s">
        <v>6</v>
      </c>
      <c r="B16" s="27">
        <f>SUM('1 день'!D38)*100/79</f>
        <v>6.5822784810126587</v>
      </c>
      <c r="C16" s="27">
        <f>SUM('2 день'!D24)*100/79</f>
        <v>12.506329113924052</v>
      </c>
      <c r="D16" s="27">
        <f>SUM('3 день'!D23)*100/79</f>
        <v>12.151898734177216</v>
      </c>
      <c r="E16" s="27">
        <f>SUM('4 день'!D22)*100/79</f>
        <v>6.5822784810126587</v>
      </c>
      <c r="F16" s="27">
        <f>SUM('5 день'!D22)*100/79</f>
        <v>6.8354430379746836</v>
      </c>
      <c r="G16" s="27">
        <f>SUM('6 день'!D24)*100/79</f>
        <v>15.354430379746836</v>
      </c>
      <c r="H16" s="27">
        <f>SUM('7 день'!D24)*100/79</f>
        <v>6.7088607594936711</v>
      </c>
      <c r="I16" s="27">
        <f>SUM('8 день'!D23)*100/79</f>
        <v>10.886075949367088</v>
      </c>
      <c r="J16" s="27">
        <f>SUM('9 день'!D23)*100/79</f>
        <v>5</v>
      </c>
      <c r="K16" s="27">
        <f>SUM('10 день'!D23)*100/79</f>
        <v>13.924050632911392</v>
      </c>
      <c r="L16" s="46">
        <f t="shared" si="0"/>
        <v>9.6531645569620252</v>
      </c>
      <c r="M16" s="33"/>
      <c r="N16" s="47"/>
    </row>
    <row r="17" spans="1:14" ht="18.75" x14ac:dyDescent="0.3">
      <c r="A17" s="43" t="s">
        <v>7</v>
      </c>
      <c r="B17" s="27">
        <f>SUM('1 день'!E38)*100/335</f>
        <v>8.8059701492537314</v>
      </c>
      <c r="C17" s="27">
        <f>SUM('2 день'!E24)*100/335</f>
        <v>15.477611940298505</v>
      </c>
      <c r="D17" s="27">
        <f>SUM('3 день'!E23)*100/335</f>
        <v>10.298507462686567</v>
      </c>
      <c r="E17" s="27">
        <f>SUM('4 день'!E22)*100/335</f>
        <v>8.2686567164179099</v>
      </c>
      <c r="F17" s="27">
        <f>SUM('5 день'!E22)*100/335</f>
        <v>9.4925373134328357</v>
      </c>
      <c r="G17" s="27">
        <f>SUM('6 день'!E24)*100/335</f>
        <v>11.782089552238807</v>
      </c>
      <c r="H17" s="27">
        <f>SUM('7 день'!E24)*100/335</f>
        <v>9.6417910447761184</v>
      </c>
      <c r="I17" s="27">
        <f>SUM('8 день'!E23)*100/335</f>
        <v>11.82089552238806</v>
      </c>
      <c r="J17" s="27">
        <f>SUM('9 день'!E23)*100/335</f>
        <v>7.3432835820895521</v>
      </c>
      <c r="K17" s="27">
        <f>SUM('10 день'!E23)*100/335</f>
        <v>10.567164179104477</v>
      </c>
      <c r="L17" s="46">
        <f t="shared" si="0"/>
        <v>10.349850746268656</v>
      </c>
      <c r="M17" s="33"/>
      <c r="N17" s="47"/>
    </row>
    <row r="18" spans="1:14" ht="18.75" x14ac:dyDescent="0.3">
      <c r="A18" s="43" t="s">
        <v>8</v>
      </c>
      <c r="B18" s="27">
        <f>SUM('1 день'!F38)*100/2350</f>
        <v>8.9787234042553195</v>
      </c>
      <c r="C18" s="27">
        <f>SUM('2 день'!F24)*100/2350</f>
        <v>14.536170212765958</v>
      </c>
      <c r="D18" s="27">
        <f>SUM('3 день'!F23)*100/2350</f>
        <v>16.302127659574467</v>
      </c>
      <c r="E18" s="27">
        <f>SUM('4 день'!F22)*100/2350</f>
        <v>9.3191489361702136</v>
      </c>
      <c r="F18" s="27">
        <f>SUM('5 день'!F22)*100/2350</f>
        <v>8.9361702127659566</v>
      </c>
      <c r="G18" s="27">
        <f>SUM('6 день'!F24)*100/2350</f>
        <v>13.276595744680851</v>
      </c>
      <c r="H18" s="27">
        <f>SUM('7 день'!F24)*100/2350</f>
        <v>10.851063829787234</v>
      </c>
      <c r="I18" s="27">
        <f>SUM('8 день'!F23)*100/2350</f>
        <v>15.425531914893616</v>
      </c>
      <c r="J18" s="27">
        <f>SUM('9 день'!F23)*100/2350</f>
        <v>6.4468085106382977</v>
      </c>
      <c r="K18" s="27">
        <f>SUM('10 день'!F23)*100/2350</f>
        <v>11.421276595744679</v>
      </c>
      <c r="L18" s="46">
        <f t="shared" si="0"/>
        <v>11.549361702127658</v>
      </c>
      <c r="M18" s="121" t="s">
        <v>180</v>
      </c>
      <c r="N18" s="47">
        <v>-0.4</v>
      </c>
    </row>
    <row r="19" spans="1:14" ht="18.75" x14ac:dyDescent="0.3">
      <c r="A19" s="42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6"/>
      <c r="M19" s="45"/>
      <c r="N19" s="34"/>
    </row>
    <row r="20" spans="1:14" ht="18.75" x14ac:dyDescent="0.3">
      <c r="A20" s="43" t="s">
        <v>5</v>
      </c>
      <c r="B20" s="51">
        <f>SUM(B5+B10+B15)</f>
        <v>66.519480519480524</v>
      </c>
      <c r="C20" s="51">
        <f t="shared" ref="C20:K20" si="1">SUM(C5+C10+C15)</f>
        <v>66.519480519480524</v>
      </c>
      <c r="D20" s="51">
        <f t="shared" si="1"/>
        <v>61.792207792207797</v>
      </c>
      <c r="E20" s="51">
        <f t="shared" si="1"/>
        <v>83.831168831168824</v>
      </c>
      <c r="F20" s="51">
        <f t="shared" si="1"/>
        <v>74.064935064935071</v>
      </c>
      <c r="G20" s="51">
        <f t="shared" si="1"/>
        <v>67.20779220779221</v>
      </c>
      <c r="H20" s="51">
        <f t="shared" si="1"/>
        <v>76.233766233766261</v>
      </c>
      <c r="I20" s="51">
        <f t="shared" si="1"/>
        <v>69.337662337662351</v>
      </c>
      <c r="J20" s="51">
        <f t="shared" si="1"/>
        <v>67.337662337662337</v>
      </c>
      <c r="K20" s="51">
        <f t="shared" si="1"/>
        <v>55.45454545454546</v>
      </c>
      <c r="L20" s="46">
        <f t="shared" si="0"/>
        <v>68.82987012987013</v>
      </c>
      <c r="M20" s="33" t="s">
        <v>222</v>
      </c>
      <c r="N20" s="47">
        <v>-30.4</v>
      </c>
    </row>
    <row r="21" spans="1:14" ht="18.75" x14ac:dyDescent="0.3">
      <c r="A21" s="43" t="s">
        <v>6</v>
      </c>
      <c r="B21" s="51">
        <f>SUM(B6+B11+B16)</f>
        <v>67.35443037974683</v>
      </c>
      <c r="C21" s="51">
        <f t="shared" ref="C21:K21" si="2">SUM(C6+C11+C16)</f>
        <v>69.936708860759495</v>
      </c>
      <c r="D21" s="51">
        <f t="shared" si="2"/>
        <v>72.113924050632903</v>
      </c>
      <c r="E21" s="51">
        <f t="shared" si="2"/>
        <v>66.556962025316466</v>
      </c>
      <c r="F21" s="51">
        <f t="shared" si="2"/>
        <v>63.797468354430379</v>
      </c>
      <c r="G21" s="51">
        <f t="shared" si="2"/>
        <v>72.936708860759495</v>
      </c>
      <c r="H21" s="51">
        <f t="shared" si="2"/>
        <v>63.367088607594951</v>
      </c>
      <c r="I21" s="51">
        <f t="shared" si="2"/>
        <v>73.670886075949369</v>
      </c>
      <c r="J21" s="51">
        <f t="shared" si="2"/>
        <v>62.392405063291136</v>
      </c>
      <c r="K21" s="51">
        <f t="shared" si="2"/>
        <v>63.848101265822777</v>
      </c>
      <c r="L21" s="46">
        <f t="shared" si="0"/>
        <v>67.59746835443039</v>
      </c>
      <c r="M21" s="33" t="s">
        <v>222</v>
      </c>
      <c r="N21" s="47">
        <v>-32</v>
      </c>
    </row>
    <row r="22" spans="1:14" ht="18.75" x14ac:dyDescent="0.3">
      <c r="A22" s="43" t="s">
        <v>7</v>
      </c>
      <c r="B22" s="51">
        <f>SUM(B7+B12+B17)</f>
        <v>66.689552238805959</v>
      </c>
      <c r="C22" s="51">
        <f t="shared" ref="C22:K22" si="3">SUM(C7+C12+C17)</f>
        <v>78.092537313432828</v>
      </c>
      <c r="D22" s="51">
        <f t="shared" si="3"/>
        <v>65.800000000000011</v>
      </c>
      <c r="E22" s="51">
        <f t="shared" si="3"/>
        <v>46.961194029850745</v>
      </c>
      <c r="F22" s="51">
        <f t="shared" si="3"/>
        <v>65.716417910447774</v>
      </c>
      <c r="G22" s="51">
        <f t="shared" si="3"/>
        <v>59.286567164179111</v>
      </c>
      <c r="H22" s="51">
        <f t="shared" si="3"/>
        <v>68.471641791044775</v>
      </c>
      <c r="I22" s="51">
        <f t="shared" si="3"/>
        <v>73.432835820895519</v>
      </c>
      <c r="J22" s="51">
        <f t="shared" si="3"/>
        <v>67.534328358208953</v>
      </c>
      <c r="K22" s="51">
        <f t="shared" si="3"/>
        <v>65.143283582089566</v>
      </c>
      <c r="L22" s="46">
        <f t="shared" si="0"/>
        <v>65.712835820895535</v>
      </c>
      <c r="M22" s="33" t="s">
        <v>222</v>
      </c>
      <c r="N22" s="47">
        <v>-30</v>
      </c>
    </row>
    <row r="23" spans="1:14" ht="18.75" x14ac:dyDescent="0.3">
      <c r="A23" s="43" t="s">
        <v>8</v>
      </c>
      <c r="B23" s="51">
        <f>SUM(B8+B13+B18)</f>
        <v>67.320000000000007</v>
      </c>
      <c r="C23" s="51">
        <f t="shared" ref="C23:K23" si="4">SUM(C8+C13+C18)</f>
        <v>74.747234042553188</v>
      </c>
      <c r="D23" s="51">
        <f t="shared" si="4"/>
        <v>73.216595744680859</v>
      </c>
      <c r="E23" s="51">
        <f t="shared" si="4"/>
        <v>62.793191489361696</v>
      </c>
      <c r="F23" s="51">
        <f t="shared" si="4"/>
        <v>63.414893617021278</v>
      </c>
      <c r="G23" s="51">
        <f t="shared" si="4"/>
        <v>67.455744680851069</v>
      </c>
      <c r="H23" s="51">
        <f t="shared" si="4"/>
        <v>70.169361702127659</v>
      </c>
      <c r="I23" s="51">
        <f t="shared" si="4"/>
        <v>79.969361702127657</v>
      </c>
      <c r="J23" s="51">
        <f t="shared" si="4"/>
        <v>65.023829787234035</v>
      </c>
      <c r="K23" s="51">
        <f t="shared" si="4"/>
        <v>66.223404255319139</v>
      </c>
      <c r="L23" s="46">
        <f t="shared" si="0"/>
        <v>69.033361702127664</v>
      </c>
      <c r="M23" s="33" t="s">
        <v>222</v>
      </c>
      <c r="N23" s="47">
        <v>-31</v>
      </c>
    </row>
  </sheetData>
  <mergeCells count="1">
    <mergeCell ref="A1:N2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7"/>
  <sheetViews>
    <sheetView zoomScale="75" workbookViewId="0">
      <selection activeCell="A3" sqref="A3"/>
    </sheetView>
  </sheetViews>
  <sheetFormatPr defaultRowHeight="15" x14ac:dyDescent="0.25"/>
  <cols>
    <col min="2" max="2" width="7.42578125" customWidth="1"/>
    <col min="3" max="3" width="8.42578125" customWidth="1"/>
    <col min="4" max="4" width="7.5703125" customWidth="1"/>
    <col min="5" max="5" width="7.42578125" customWidth="1"/>
    <col min="6" max="6" width="7.28515625" customWidth="1"/>
    <col min="7" max="8" width="7.85546875" customWidth="1"/>
    <col min="9" max="9" width="9.28515625" customWidth="1"/>
    <col min="10" max="10" width="8.42578125" customWidth="1"/>
    <col min="11" max="11" width="7.5703125" customWidth="1"/>
  </cols>
  <sheetData>
    <row r="1" spans="1:14" ht="16.350000000000001" customHeight="1" x14ac:dyDescent="0.25">
      <c r="A1" s="208" t="s">
        <v>187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  <c r="M1" s="209"/>
      <c r="N1" s="209"/>
    </row>
    <row r="2" spans="1:14" ht="44.85" customHeight="1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60" x14ac:dyDescent="0.25">
      <c r="A3" s="33"/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1" t="s">
        <v>58</v>
      </c>
      <c r="M3" s="119" t="s">
        <v>182</v>
      </c>
      <c r="N3" s="45" t="s">
        <v>183</v>
      </c>
    </row>
    <row r="4" spans="1:14" ht="33.75" x14ac:dyDescent="0.25">
      <c r="A4" s="28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9"/>
      <c r="M4" s="45" t="s">
        <v>57</v>
      </c>
      <c r="N4" s="48"/>
    </row>
    <row r="5" spans="1:14" ht="18.75" x14ac:dyDescent="0.3">
      <c r="A5" s="38" t="s">
        <v>24</v>
      </c>
      <c r="B5" s="54">
        <f>SUM('таблица №2'!B5)*100/1100</f>
        <v>78.13909090909091</v>
      </c>
      <c r="C5" s="54">
        <f>SUM('таблица №2'!C5)*100/1100</f>
        <v>61.912727272727274</v>
      </c>
      <c r="D5" s="54">
        <f>SUM('таблица №2'!D5)*100/1100</f>
        <v>71.964545454545458</v>
      </c>
      <c r="E5" s="54">
        <f>SUM('таблица №2'!E5)*100/1100</f>
        <v>74.672727272727272</v>
      </c>
      <c r="F5" s="54">
        <f>SUM('таблица №2'!F5)*100/1100</f>
        <v>81.465454545454548</v>
      </c>
      <c r="G5" s="54">
        <f>SUM('таблица №2'!G5)*100/1100</f>
        <v>89.141818181818181</v>
      </c>
      <c r="H5" s="54">
        <f>SUM('таблица №2'!H5)*100/1100</f>
        <v>77.044545454545457</v>
      </c>
      <c r="I5" s="54">
        <f>SUM('таблица №2'!I5)*100/1100</f>
        <v>62.12</v>
      </c>
      <c r="J5" s="54">
        <f>SUM('таблица №2'!J5)*100/1100</f>
        <v>78.370909090909095</v>
      </c>
      <c r="K5" s="54">
        <f>SUM('таблица №2'!K5)*100/1100</f>
        <v>41.126363636363635</v>
      </c>
      <c r="L5" s="49">
        <f t="shared" ref="L5:L17" si="0">SUM(B5:K5)/10</f>
        <v>71.595818181818174</v>
      </c>
      <c r="M5" s="32">
        <v>100</v>
      </c>
      <c r="N5" s="50">
        <f>SUM(L5/M5)*100-100</f>
        <v>-28.404181818181826</v>
      </c>
    </row>
    <row r="6" spans="1:14" ht="15.75" x14ac:dyDescent="0.25">
      <c r="A6" s="52" t="s">
        <v>25</v>
      </c>
      <c r="B6" s="54">
        <f>SUM('таблица №2'!B6)*100/250</f>
        <v>67.111999999999995</v>
      </c>
      <c r="C6" s="54">
        <f>SUM('таблица №2'!C6)*100/250</f>
        <v>70.904000000000011</v>
      </c>
      <c r="D6" s="54">
        <f>SUM('таблица №2'!D6)*100/250</f>
        <v>68.772000000000006</v>
      </c>
      <c r="E6" s="54">
        <f>SUM('таблица №2'!E6)*100/250</f>
        <v>81.876000000000005</v>
      </c>
      <c r="F6" s="54">
        <f>SUM('таблица №2'!F6)*100/250</f>
        <v>65.328000000000003</v>
      </c>
      <c r="G6" s="54">
        <f>SUM('таблица №2'!G6)*100/250</f>
        <v>74.712000000000003</v>
      </c>
      <c r="H6" s="54">
        <f>SUM('таблица №2'!H6)*100/250</f>
        <v>69.92</v>
      </c>
      <c r="I6" s="54">
        <f>SUM('таблица №2'!I6)*100/250</f>
        <v>67.355999999999995</v>
      </c>
      <c r="J6" s="54">
        <f>SUM('таблица №2'!J6)*100/250</f>
        <v>73.195999999999998</v>
      </c>
      <c r="K6" s="54">
        <f>SUM('таблица №2'!K6)*100/250</f>
        <v>60.887999999999998</v>
      </c>
      <c r="L6" s="49">
        <f t="shared" si="0"/>
        <v>70.006400000000014</v>
      </c>
      <c r="M6" s="32">
        <v>100</v>
      </c>
      <c r="N6" s="50">
        <f>SUM(L6/M6)*100-100</f>
        <v>-29.993599999999986</v>
      </c>
    </row>
    <row r="7" spans="1:14" ht="15.75" x14ac:dyDescent="0.25">
      <c r="A7" s="52" t="s">
        <v>26</v>
      </c>
      <c r="B7" s="54">
        <f>SUM('таблица №2'!B7)*100/12</f>
        <v>70.083333333333329</v>
      </c>
      <c r="C7" s="54">
        <f>SUM('таблица №2'!C7)*100/12</f>
        <v>68</v>
      </c>
      <c r="D7" s="54">
        <f>SUM('таблица №2'!D7)*100/12</f>
        <v>74.283333333333331</v>
      </c>
      <c r="E7" s="54">
        <f>SUM('таблица №2'!E7)*100/12</f>
        <v>60.716666666666669</v>
      </c>
      <c r="F7" s="54">
        <f>SUM('таблица №2'!F7)*100/12</f>
        <v>75.833333333333343</v>
      </c>
      <c r="G7" s="54">
        <f>SUM('таблица №2'!G7)*100/12</f>
        <v>54.533333333333339</v>
      </c>
      <c r="H7" s="54">
        <f>SUM('таблица №2'!H7)*100/12</f>
        <v>77.666666666666671</v>
      </c>
      <c r="I7" s="54">
        <f>SUM('таблица №2'!I7)*100/12</f>
        <v>94.916666666666671</v>
      </c>
      <c r="J7" s="54">
        <f>SUM('таблица №2'!J7)*100/12</f>
        <v>59.583333333333336</v>
      </c>
      <c r="K7" s="54">
        <f>SUM('таблица №2'!K7)*100/12</f>
        <v>76.666666666666671</v>
      </c>
      <c r="L7" s="49">
        <f t="shared" si="0"/>
        <v>71.228333333333325</v>
      </c>
      <c r="M7" s="32">
        <v>100</v>
      </c>
      <c r="N7" s="50">
        <f>SUM(L7/M7)*100-100</f>
        <v>-28.771666666666675</v>
      </c>
    </row>
    <row r="8" spans="1:14" ht="15.75" x14ac:dyDescent="0.25">
      <c r="A8" s="92" t="s">
        <v>82</v>
      </c>
      <c r="B8" s="54">
        <f>SUM('таблица №2'!B8)*100/1100</f>
        <v>71.00090909090909</v>
      </c>
      <c r="C8" s="54">
        <f>SUM('таблица №2'!C8)*100/1100</f>
        <v>61.468181818181819</v>
      </c>
      <c r="D8" s="54">
        <f>SUM('таблица №2'!D8)*100/1100</f>
        <v>61.411818181818184</v>
      </c>
      <c r="E8" s="54">
        <f>SUM('таблица №2'!E8)*100/1100</f>
        <v>76.65090909090911</v>
      </c>
      <c r="F8" s="54">
        <f>SUM('таблица №2'!F8)*100/1100</f>
        <v>66.784545454545452</v>
      </c>
      <c r="G8" s="54">
        <f>SUM('таблица №2'!G8)*100/1100</f>
        <v>76.213636363636368</v>
      </c>
      <c r="H8" s="54">
        <f>SUM('таблица №2'!H8)*100/1100</f>
        <v>74.91</v>
      </c>
      <c r="I8" s="54">
        <f>SUM('таблица №2'!I8)*100/1100</f>
        <v>72.652727272727276</v>
      </c>
      <c r="J8" s="54">
        <f>SUM('таблица №2'!J8)*100/1100</f>
        <v>68.95</v>
      </c>
      <c r="K8" s="54">
        <f>SUM('таблица №2'!K8)*100/1100</f>
        <v>78.26363636363638</v>
      </c>
      <c r="L8" s="49">
        <f t="shared" si="0"/>
        <v>70.830636363636373</v>
      </c>
      <c r="M8" s="32">
        <v>100</v>
      </c>
      <c r="N8" s="50">
        <f t="shared" ref="N8:N16" si="1">SUM(L8/M8)*100-100</f>
        <v>-29.169363636363627</v>
      </c>
    </row>
    <row r="9" spans="1:14" ht="15.75" x14ac:dyDescent="0.25">
      <c r="A9" s="92" t="s">
        <v>83</v>
      </c>
      <c r="B9" s="54">
        <f>SUM('таблица №2'!B9)*100/1100</f>
        <v>68.203181818181832</v>
      </c>
      <c r="C9" s="54">
        <f>SUM('таблица №2'!C9)*100/1100</f>
        <v>69.55</v>
      </c>
      <c r="D9" s="54">
        <f>SUM('таблица №2'!D9)*100/1100</f>
        <v>56.474545454545456</v>
      </c>
      <c r="E9" s="54">
        <f>SUM('таблица №2'!E9)*100/1100</f>
        <v>56.550909090909087</v>
      </c>
      <c r="F9" s="54">
        <f>SUM('таблица №2'!F9)*100/1100</f>
        <v>63.61090909090909</v>
      </c>
      <c r="G9" s="54">
        <f>SUM('таблица №2'!G9)*100/1100</f>
        <v>85.618181818181824</v>
      </c>
      <c r="H9" s="54">
        <f>SUM('таблица №2'!H9)*100/1100</f>
        <v>62.831818181818178</v>
      </c>
      <c r="I9" s="54">
        <f>SUM('таблица №2'!I9)*100/1100</f>
        <v>91.00454545454545</v>
      </c>
      <c r="J9" s="54">
        <f>SUM('таблица №2'!J9)*100/1100</f>
        <v>91.045454545454547</v>
      </c>
      <c r="K9" s="54">
        <f>SUM('таблица №2'!K9)*100/1100</f>
        <v>55.034545454545452</v>
      </c>
      <c r="L9" s="49">
        <f t="shared" si="0"/>
        <v>69.992409090909092</v>
      </c>
      <c r="M9" s="32">
        <v>100</v>
      </c>
      <c r="N9" s="50">
        <f t="shared" si="1"/>
        <v>-30.007590909090908</v>
      </c>
    </row>
    <row r="10" spans="1:14" ht="15.75" x14ac:dyDescent="0.25">
      <c r="A10" s="92" t="s">
        <v>84</v>
      </c>
      <c r="B10" s="54">
        <f>SUM('таблица №2'!B10)*100/0.1</f>
        <v>85.899999999999991</v>
      </c>
      <c r="C10" s="54">
        <f>SUM('таблица №2'!C10)*100/0.1</f>
        <v>41.8</v>
      </c>
      <c r="D10" s="54">
        <f>SUM('таблица №2'!D10)*100/0.1</f>
        <v>58.6</v>
      </c>
      <c r="E10" s="54">
        <f>SUM('таблица №2'!E10)*100/0.1</f>
        <v>132.70000000000002</v>
      </c>
      <c r="F10" s="54">
        <f>SUM('таблица №2'!F10)*100/0.1</f>
        <v>35.199999999999996</v>
      </c>
      <c r="G10" s="54">
        <f>SUM('таблица №2'!G10)*100/0.1</f>
        <v>119.5</v>
      </c>
      <c r="H10" s="54">
        <f>SUM('таблица №2'!H10)*100/0.1</f>
        <v>31</v>
      </c>
      <c r="I10" s="54">
        <f>SUM('таблица №2'!I10)*100/0.1</f>
        <v>85.2</v>
      </c>
      <c r="J10" s="54">
        <f>SUM('таблица №2'!J10)*100/0.1</f>
        <v>69.699999999999989</v>
      </c>
      <c r="K10" s="54">
        <f>SUM('таблица №2'!K10)*100/0.1</f>
        <v>27.500000000000004</v>
      </c>
      <c r="L10" s="49">
        <f t="shared" si="0"/>
        <v>68.709999999999994</v>
      </c>
      <c r="M10" s="32">
        <v>100</v>
      </c>
      <c r="N10" s="50">
        <f t="shared" si="1"/>
        <v>-31.290000000000006</v>
      </c>
    </row>
    <row r="11" spans="1:14" ht="15.75" x14ac:dyDescent="0.25">
      <c r="A11" s="92" t="s">
        <v>85</v>
      </c>
      <c r="B11" s="54">
        <f>SUM('таблица №2'!B11)*100/0.03</f>
        <v>71.166666666666657</v>
      </c>
      <c r="C11" s="54">
        <f>SUM('таблица №2'!C11)*100/0.03</f>
        <v>38.199999999999996</v>
      </c>
      <c r="D11" s="54">
        <f>SUM('таблица №2'!D11)*100/0.03</f>
        <v>18.433333333333334</v>
      </c>
      <c r="E11" s="54">
        <f>SUM('таблица №2'!E11)*100/0.03</f>
        <v>129.76666666666665</v>
      </c>
      <c r="F11" s="54">
        <f>SUM('таблица №2'!F11)*100/0.03</f>
        <v>79.433333333333323</v>
      </c>
      <c r="G11" s="54">
        <f>SUM('таблица №2'!G11)*100/0.03</f>
        <v>93.9</v>
      </c>
      <c r="H11" s="54">
        <f>SUM('таблица №2'!H11)*100/0.03</f>
        <v>34.43333333333333</v>
      </c>
      <c r="I11" s="54">
        <f>SUM('таблица №2'!I11)*100/0.03</f>
        <v>97.2</v>
      </c>
      <c r="J11" s="54">
        <f>SUM('таблица №2'!J11)*100/0.03</f>
        <v>61.199999999999996</v>
      </c>
      <c r="K11" s="54">
        <f>SUM('таблица №2'!K11)*100/0.03</f>
        <v>56.1</v>
      </c>
      <c r="L11" s="49">
        <f>SUM(B11:K11)/10</f>
        <v>67.983333333333334</v>
      </c>
      <c r="M11" s="32">
        <v>100</v>
      </c>
      <c r="N11" s="50">
        <f t="shared" si="1"/>
        <v>-32.016666666666666</v>
      </c>
    </row>
    <row r="12" spans="1:14" ht="15.75" x14ac:dyDescent="0.25">
      <c r="A12" s="92" t="s">
        <v>103</v>
      </c>
      <c r="B12" s="54">
        <f>SUM('таблица №2'!B12)*100/3</f>
        <v>63.5</v>
      </c>
      <c r="C12" s="54">
        <f>SUM('таблица №2'!C12)*100/3</f>
        <v>63.566666666666663</v>
      </c>
      <c r="D12" s="54">
        <f>SUM('таблица №2'!D12)*100/3</f>
        <v>51.199999999999996</v>
      </c>
      <c r="E12" s="54">
        <f>SUM('таблица №2'!E12)*100/3</f>
        <v>97.199999999999989</v>
      </c>
      <c r="F12" s="54">
        <f>SUM('таблица №2'!F12)*100/3</f>
        <v>76.333333333333329</v>
      </c>
      <c r="G12" s="54">
        <f>SUM('таблица №2'!G12)*100/3</f>
        <v>78.533333333333331</v>
      </c>
      <c r="H12" s="54">
        <f>SUM('таблица №2'!H12)*100/3</f>
        <v>61.199999999999996</v>
      </c>
      <c r="I12" s="54">
        <f>SUM('таблица №2'!I12)*100/3</f>
        <v>75.833333333333329</v>
      </c>
      <c r="J12" s="54">
        <f>SUM('таблица №2'!J12)*100/3</f>
        <v>78.16</v>
      </c>
      <c r="K12" s="54">
        <f>SUM('таблица №2'!K12)*100/3</f>
        <v>50.533333333333331</v>
      </c>
      <c r="L12" s="49">
        <f t="shared" si="0"/>
        <v>69.60599999999998</v>
      </c>
      <c r="M12" s="32">
        <v>100</v>
      </c>
      <c r="N12" s="50">
        <f t="shared" si="1"/>
        <v>-30.39400000000002</v>
      </c>
    </row>
    <row r="13" spans="1:14" ht="15.75" x14ac:dyDescent="0.25">
      <c r="A13" s="92" t="s">
        <v>87</v>
      </c>
      <c r="B13" s="54">
        <f>SUM('таблица №2'!B13)*100/1.2</f>
        <v>67.491666666666674</v>
      </c>
      <c r="C13" s="54">
        <f>SUM('таблица №2'!C13)*100/1.2</f>
        <v>65.325000000000003</v>
      </c>
      <c r="D13" s="54">
        <f>SUM('таблица №2'!D13)*100/1.2</f>
        <v>68.25</v>
      </c>
      <c r="E13" s="54">
        <f>SUM('таблица №2'!E13)*100/1.2</f>
        <v>65.208333333333343</v>
      </c>
      <c r="F13" s="54">
        <f>SUM('таблица №2'!F13)*100/1.2</f>
        <v>60.016666666666666</v>
      </c>
      <c r="G13" s="54">
        <f>SUM('таблица №2'!G13)*100/1.2</f>
        <v>71.666666666666671</v>
      </c>
      <c r="H13" s="54">
        <f>SUM('таблица №2'!H13)*100/1.2</f>
        <v>70.333333333333329</v>
      </c>
      <c r="I13" s="54">
        <f>SUM('таблица №2'!I13)*100/1.2</f>
        <v>79.25</v>
      </c>
      <c r="J13" s="54">
        <f>SUM('таблица №2'!J13)*100/1.2</f>
        <v>68.333333333333343</v>
      </c>
      <c r="K13" s="54">
        <f>SUM('таблица №2'!K13)*100/1.2</f>
        <v>62.250000000000007</v>
      </c>
      <c r="L13" s="49">
        <f t="shared" si="0"/>
        <v>67.8125</v>
      </c>
      <c r="M13" s="32">
        <v>100</v>
      </c>
      <c r="N13" s="50">
        <f t="shared" si="1"/>
        <v>-32.1875</v>
      </c>
    </row>
    <row r="14" spans="1:14" ht="15.75" x14ac:dyDescent="0.25">
      <c r="A14" s="92" t="s">
        <v>88</v>
      </c>
      <c r="B14" s="54">
        <f>SUM('таблица №2'!B14)*100/1.4</f>
        <v>82.521428571428572</v>
      </c>
      <c r="C14" s="54">
        <f>SUM('таблица №2'!C14)*100/1.4</f>
        <v>53.228571428571442</v>
      </c>
      <c r="D14" s="54">
        <f>SUM('таблица №2'!D14)*100/1.4</f>
        <v>69.257142857142867</v>
      </c>
      <c r="E14" s="54">
        <f>SUM('таблица №2'!E14)*100/1.4</f>
        <v>73.292857142857144</v>
      </c>
      <c r="F14" s="54">
        <f>SUM('таблица №2'!F14)*100/1.4</f>
        <v>63.978571428571428</v>
      </c>
      <c r="G14" s="54">
        <f>SUM('таблица №2'!G14)*100/1.4</f>
        <v>79.671428571428592</v>
      </c>
      <c r="H14" s="54">
        <f>SUM('таблица №2'!H14)*100/1.4</f>
        <v>92.15</v>
      </c>
      <c r="I14" s="54">
        <f>SUM('таблица №2'!I14)*100/1.4</f>
        <v>78.742857142857147</v>
      </c>
      <c r="J14" s="54">
        <f>SUM('таблица №2'!J14)*100/1.4</f>
        <v>79.957142857142856</v>
      </c>
      <c r="K14" s="54">
        <f>SUM('таблица №2'!K14)*100/1.4</f>
        <v>43.907142857142858</v>
      </c>
      <c r="L14" s="49">
        <f t="shared" si="0"/>
        <v>71.670714285714283</v>
      </c>
      <c r="M14" s="32">
        <v>100</v>
      </c>
      <c r="N14" s="50">
        <f t="shared" si="1"/>
        <v>-28.329285714285717</v>
      </c>
    </row>
    <row r="15" spans="1:14" ht="15.75" x14ac:dyDescent="0.25">
      <c r="A15" s="92" t="s">
        <v>89</v>
      </c>
      <c r="B15" s="54">
        <f>SUM('таблица №2'!B15)*100/700</f>
        <v>67.082857142857151</v>
      </c>
      <c r="C15" s="54">
        <f>SUM('таблица №2'!C15)*100/700</f>
        <v>65.355714285714285</v>
      </c>
      <c r="D15" s="54">
        <f>SUM('таблица №2'!D15)*100/700</f>
        <v>51.34</v>
      </c>
      <c r="E15" s="54">
        <f>SUM('таблица №2'!E15)*100/700</f>
        <v>85.594285714285718</v>
      </c>
      <c r="F15" s="54">
        <f>SUM('таблица №2'!F15)*100/700</f>
        <v>114.56428571428572</v>
      </c>
      <c r="G15" s="54">
        <f>SUM('таблица №2'!G15)*100/700</f>
        <v>60.402857142857144</v>
      </c>
      <c r="H15" s="54">
        <f>SUM('таблица №2'!H15)*100/700</f>
        <v>68.977142857142852</v>
      </c>
      <c r="I15" s="54">
        <f>SUM('таблица №2'!I15)*100/700</f>
        <v>23.357142857142851</v>
      </c>
      <c r="J15" s="54">
        <f>SUM('таблица №2'!J15)*100/700</f>
        <v>79.012857142857143</v>
      </c>
      <c r="K15" s="54">
        <f>SUM('таблица №2'!K15)*100/700</f>
        <v>52.435714285714283</v>
      </c>
      <c r="L15" s="49">
        <f t="shared" si="0"/>
        <v>66.812285714285707</v>
      </c>
      <c r="M15" s="32">
        <v>100</v>
      </c>
      <c r="N15" s="50">
        <f t="shared" si="1"/>
        <v>-33.187714285714293</v>
      </c>
    </row>
    <row r="16" spans="1:14" ht="15.75" x14ac:dyDescent="0.25">
      <c r="A16" s="92" t="s">
        <v>90</v>
      </c>
      <c r="B16" s="54">
        <f>SUM('таблица №2'!B16)*100/10</f>
        <v>70.5</v>
      </c>
      <c r="C16" s="54">
        <f>SUM('таблица №2'!C16)*100/10</f>
        <v>71.140000000000015</v>
      </c>
      <c r="D16" s="54">
        <f>SUM('таблица №2'!D16)*100/10</f>
        <v>48.540000000000006</v>
      </c>
      <c r="E16" s="54">
        <f>SUM('таблица №2'!E16)*100/10</f>
        <v>76.5</v>
      </c>
      <c r="F16" s="54">
        <f>SUM('таблица №2'!F16)*100/10</f>
        <v>90.15</v>
      </c>
      <c r="G16" s="54">
        <f>SUM('таблица №2'!G16)*100/10</f>
        <v>68.150000000000006</v>
      </c>
      <c r="H16" s="54">
        <f>SUM('таблица №2'!H16)*100/10</f>
        <v>78.14</v>
      </c>
      <c r="I16" s="54">
        <f>SUM('таблица №2'!I16)*100/10</f>
        <v>51.7</v>
      </c>
      <c r="J16" s="54">
        <f>SUM('таблица №2'!J16)*100/10</f>
        <v>59.3</v>
      </c>
      <c r="K16" s="54">
        <f>SUM('таблица №2'!K16)*100/10</f>
        <v>57.04</v>
      </c>
      <c r="L16" s="49">
        <f t="shared" si="0"/>
        <v>67.116</v>
      </c>
      <c r="M16" s="32">
        <v>100</v>
      </c>
      <c r="N16" s="50">
        <f t="shared" si="1"/>
        <v>-32.884</v>
      </c>
    </row>
    <row r="17" spans="1:14" ht="15.75" x14ac:dyDescent="0.25">
      <c r="A17" s="53" t="s">
        <v>27</v>
      </c>
      <c r="B17" s="54">
        <f>SUM('таблица №2'!B17)*100/60</f>
        <v>76.097333333333339</v>
      </c>
      <c r="C17" s="54">
        <f>SUM('таблица №2'!C17)*100/60</f>
        <v>112.92999999999999</v>
      </c>
      <c r="D17" s="54">
        <f>SUM('таблица №2'!D17)*100/60</f>
        <v>27.83</v>
      </c>
      <c r="E17" s="54">
        <f>SUM('таблица №2'!E17)*100/60</f>
        <v>80.88000000000001</v>
      </c>
      <c r="F17" s="54">
        <f>SUM('таблица №2'!F17)*100/60</f>
        <v>53.046666666666667</v>
      </c>
      <c r="G17" s="54">
        <f>SUM('таблица №2'!G17)*100/60</f>
        <v>69.637333333333345</v>
      </c>
      <c r="H17" s="54">
        <f>SUM('таблица №2'!H17)*100/60</f>
        <v>87.804000000000002</v>
      </c>
      <c r="I17" s="54">
        <f>SUM('таблица №2'!I17)*100/60</f>
        <v>55.996666666666663</v>
      </c>
      <c r="J17" s="54">
        <f>SUM('таблица №2'!J17)*100/60</f>
        <v>96.596666666666664</v>
      </c>
      <c r="K17" s="54">
        <f>SUM('таблица №2'!K17)*100/60</f>
        <v>17.113333333333333</v>
      </c>
      <c r="L17" s="49">
        <f t="shared" si="0"/>
        <v>67.793199999999999</v>
      </c>
      <c r="M17" s="32">
        <v>100</v>
      </c>
      <c r="N17" s="50">
        <f>SUM(L17/M17)*100-100</f>
        <v>-32.206800000000001</v>
      </c>
    </row>
  </sheetData>
  <mergeCells count="1">
    <mergeCell ref="A1:N2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workbookViewId="0">
      <selection activeCell="D6" sqref="D6"/>
    </sheetView>
  </sheetViews>
  <sheetFormatPr defaultRowHeight="15" x14ac:dyDescent="0.25"/>
  <cols>
    <col min="1" max="1" width="13" customWidth="1"/>
  </cols>
  <sheetData>
    <row r="1" spans="1:13" x14ac:dyDescent="0.25">
      <c r="A1" s="203" t="s">
        <v>188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42.7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22.5" x14ac:dyDescent="0.25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58</v>
      </c>
      <c r="M3" s="45" t="s">
        <v>184</v>
      </c>
    </row>
    <row r="4" spans="1:13" ht="18.75" x14ac:dyDescent="0.3">
      <c r="A4" s="42" t="s">
        <v>21</v>
      </c>
      <c r="B4" s="27">
        <f>SUM('[1]1 день'!B26)</f>
        <v>620</v>
      </c>
      <c r="C4" s="27">
        <f>SUM('[1]2 день'!B10)</f>
        <v>530</v>
      </c>
      <c r="D4" s="27">
        <f>SUM('[1]3 день'!B11)</f>
        <v>610</v>
      </c>
      <c r="E4" s="27">
        <f>SUM('[1]4 день'!B11)</f>
        <v>610</v>
      </c>
      <c r="F4" s="27">
        <f>SUM('[1]5 день'!B11)</f>
        <v>610</v>
      </c>
      <c r="G4" s="27">
        <f>SUM('[1]6 день'!B11)</f>
        <v>580</v>
      </c>
      <c r="H4" s="27">
        <f>SUM('[1]7 день'!B12)</f>
        <v>570</v>
      </c>
      <c r="I4" s="27">
        <f>SUM('[1]8 день'!B10)</f>
        <v>550</v>
      </c>
      <c r="J4" s="27">
        <f>SUM('[1]9 день'!B10)</f>
        <v>530</v>
      </c>
      <c r="K4" s="27">
        <f>SUM('10 день'!B10)</f>
        <v>510</v>
      </c>
      <c r="L4" s="33">
        <f>SUM(B4:K4)/10</f>
        <v>572</v>
      </c>
      <c r="M4" s="6">
        <v>500</v>
      </c>
    </row>
    <row r="5" spans="1:13" ht="18.75" x14ac:dyDescent="0.3">
      <c r="A5" s="42" t="s">
        <v>162</v>
      </c>
      <c r="B5" s="27">
        <f>SUM('[1]1 день'!B35)</f>
        <v>860</v>
      </c>
      <c r="C5" s="27">
        <f>SUM('[1]2 день'!B19)</f>
        <v>895</v>
      </c>
      <c r="D5" s="27">
        <f>SUM('[1]3 день'!B20)</f>
        <v>850</v>
      </c>
      <c r="E5" s="27">
        <f>SUM('[1]4 день'!B20)</f>
        <v>850</v>
      </c>
      <c r="F5" s="27">
        <f>SUM('[1]5 день'!B19)</f>
        <v>820</v>
      </c>
      <c r="G5" s="27">
        <f>SUM('[1]6 день'!B21)</f>
        <v>904</v>
      </c>
      <c r="H5" s="27">
        <f>SUM('[1]7 день'!B20)</f>
        <v>825</v>
      </c>
      <c r="I5" s="27">
        <f>SUM('[1]8 день'!B19)</f>
        <v>900</v>
      </c>
      <c r="J5" s="27">
        <f>SUM('[1]9 день'!B19)</f>
        <v>870</v>
      </c>
      <c r="K5" s="27">
        <f>SUM('[1]10 день'!B21)</f>
        <v>825</v>
      </c>
      <c r="L5" s="112">
        <f>SUM(B5:K5)/10</f>
        <v>859.9</v>
      </c>
      <c r="M5" s="111">
        <v>700</v>
      </c>
    </row>
    <row r="6" spans="1:13" ht="18.75" x14ac:dyDescent="0.3">
      <c r="A6" s="42" t="s">
        <v>161</v>
      </c>
      <c r="B6" s="27">
        <f>SUM('1 день'!B38)</f>
        <v>300</v>
      </c>
      <c r="C6" s="27">
        <f>SUM('2 день'!B24)</f>
        <v>330</v>
      </c>
      <c r="D6" s="27">
        <f>SUM('3 день'!B23)</f>
        <v>300</v>
      </c>
      <c r="E6" s="27">
        <f>SUM('4 день'!B22)</f>
        <v>300</v>
      </c>
      <c r="F6" s="27">
        <f>SUM('5 день'!B22)</f>
        <v>300</v>
      </c>
      <c r="G6" s="27">
        <f>SUM('6 день'!B24)</f>
        <v>330</v>
      </c>
      <c r="H6" s="27">
        <f>SUM('7 день'!B24)</f>
        <v>300</v>
      </c>
      <c r="I6" s="27">
        <f>SUM('8 день'!B23)</f>
        <v>300</v>
      </c>
      <c r="J6" s="27">
        <f>SUM('9 день'!B23)</f>
        <v>300</v>
      </c>
      <c r="K6" s="27">
        <f>SUM('10 день'!B23)</f>
        <v>300</v>
      </c>
      <c r="L6" s="112">
        <f>SUM(B6:K6)/10</f>
        <v>306</v>
      </c>
      <c r="M6" s="111">
        <v>300</v>
      </c>
    </row>
  </sheetData>
  <mergeCells count="1">
    <mergeCell ref="A1:M2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4"/>
  <sheetViews>
    <sheetView zoomScale="75" workbookViewId="0">
      <selection activeCell="A15" sqref="A15"/>
    </sheetView>
  </sheetViews>
  <sheetFormatPr defaultRowHeight="15" x14ac:dyDescent="0.25"/>
  <cols>
    <col min="1" max="1" width="18.28515625" customWidth="1"/>
    <col min="2" max="7" width="6.42578125" customWidth="1"/>
    <col min="8" max="8" width="6.7109375" customWidth="1"/>
    <col min="9" max="10" width="6.5703125" customWidth="1"/>
    <col min="11" max="11" width="7.42578125" customWidth="1"/>
    <col min="12" max="13" width="9.85546875" customWidth="1"/>
    <col min="14" max="14" width="7.7109375" customWidth="1"/>
  </cols>
  <sheetData>
    <row r="1" spans="1:14" ht="15" customHeight="1" x14ac:dyDescent="0.25">
      <c r="A1" s="203" t="s">
        <v>190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1.7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33.4" customHeight="1" x14ac:dyDescent="0.25">
      <c r="A3" s="56" t="s">
        <v>29</v>
      </c>
      <c r="B3" s="55" t="s">
        <v>30</v>
      </c>
      <c r="C3" s="55" t="s">
        <v>31</v>
      </c>
      <c r="D3" s="55" t="s">
        <v>32</v>
      </c>
      <c r="E3" s="55" t="s">
        <v>33</v>
      </c>
      <c r="F3" s="55" t="s">
        <v>34</v>
      </c>
      <c r="G3" s="55" t="s">
        <v>35</v>
      </c>
      <c r="H3" s="55" t="s">
        <v>36</v>
      </c>
      <c r="I3" s="55" t="s">
        <v>37</v>
      </c>
      <c r="J3" s="55" t="s">
        <v>38</v>
      </c>
      <c r="K3" s="55" t="s">
        <v>39</v>
      </c>
      <c r="L3" s="67" t="s">
        <v>191</v>
      </c>
      <c r="M3" s="67" t="s">
        <v>234</v>
      </c>
      <c r="N3" s="66" t="s">
        <v>52</v>
      </c>
    </row>
    <row r="4" spans="1:14" x14ac:dyDescent="0.25">
      <c r="A4" s="55" t="s">
        <v>40</v>
      </c>
      <c r="B4" s="4">
        <v>50</v>
      </c>
      <c r="C4" s="4">
        <v>50</v>
      </c>
      <c r="D4" s="4">
        <v>50</v>
      </c>
      <c r="E4" s="4">
        <v>50</v>
      </c>
      <c r="F4" s="4">
        <v>50</v>
      </c>
      <c r="G4" s="4">
        <v>50</v>
      </c>
      <c r="H4" s="4">
        <v>50</v>
      </c>
      <c r="I4" s="4">
        <v>50</v>
      </c>
      <c r="J4" s="4">
        <v>50</v>
      </c>
      <c r="K4" s="4">
        <v>50</v>
      </c>
      <c r="L4" s="39">
        <f>SUM(B4:K4)/10</f>
        <v>50</v>
      </c>
      <c r="M4" s="39" t="s">
        <v>192</v>
      </c>
      <c r="N4" s="4">
        <v>80</v>
      </c>
    </row>
    <row r="5" spans="1:14" x14ac:dyDescent="0.25">
      <c r="A5" s="55" t="s">
        <v>41</v>
      </c>
      <c r="B5" s="4">
        <v>90</v>
      </c>
      <c r="C5" s="4">
        <v>96</v>
      </c>
      <c r="D5" s="4">
        <v>90</v>
      </c>
      <c r="E5" s="4">
        <v>90</v>
      </c>
      <c r="F5" s="4">
        <v>90</v>
      </c>
      <c r="G5" s="4">
        <v>90</v>
      </c>
      <c r="H5" s="4">
        <v>90</v>
      </c>
      <c r="I5" s="4">
        <v>108</v>
      </c>
      <c r="J5" s="4">
        <v>96</v>
      </c>
      <c r="K5" s="4">
        <v>90</v>
      </c>
      <c r="L5" s="39">
        <f t="shared" ref="L5:L32" si="0">SUM(B5:K5)/10</f>
        <v>93</v>
      </c>
      <c r="M5" s="39" t="s">
        <v>193</v>
      </c>
      <c r="N5" s="4">
        <v>150</v>
      </c>
    </row>
    <row r="6" spans="1:14" x14ac:dyDescent="0.25">
      <c r="A6" s="55" t="s">
        <v>42</v>
      </c>
      <c r="B6" s="4">
        <v>4</v>
      </c>
      <c r="C6" s="4">
        <v>9</v>
      </c>
      <c r="D6" s="4">
        <v>11</v>
      </c>
      <c r="E6" s="4">
        <v>14</v>
      </c>
      <c r="F6" s="4"/>
      <c r="G6" s="4">
        <v>22.5</v>
      </c>
      <c r="H6" s="4"/>
      <c r="I6" s="4"/>
      <c r="J6" s="4">
        <v>5</v>
      </c>
      <c r="K6" s="4">
        <v>26</v>
      </c>
      <c r="L6" s="39">
        <f t="shared" si="0"/>
        <v>9.15</v>
      </c>
      <c r="M6" s="39" t="s">
        <v>194</v>
      </c>
      <c r="N6" s="4">
        <v>15</v>
      </c>
    </row>
    <row r="7" spans="1:14" x14ac:dyDescent="0.25">
      <c r="A7" s="56" t="s">
        <v>104</v>
      </c>
      <c r="B7" s="4">
        <v>33</v>
      </c>
      <c r="C7" s="4">
        <v>63</v>
      </c>
      <c r="D7" s="4">
        <v>43</v>
      </c>
      <c r="E7" s="4">
        <v>5</v>
      </c>
      <c r="F7" s="4">
        <v>38</v>
      </c>
      <c r="G7" s="4">
        <v>33</v>
      </c>
      <c r="H7" s="4">
        <v>10</v>
      </c>
      <c r="I7" s="4">
        <v>56</v>
      </c>
      <c r="J7" s="4"/>
      <c r="K7" s="4">
        <v>33</v>
      </c>
      <c r="L7" s="39">
        <f t="shared" si="0"/>
        <v>31.4</v>
      </c>
      <c r="M7" s="39" t="s">
        <v>195</v>
      </c>
      <c r="N7" s="4">
        <v>45</v>
      </c>
    </row>
    <row r="8" spans="1:14" ht="13.7" customHeight="1" x14ac:dyDescent="0.25">
      <c r="A8" s="56" t="s">
        <v>105</v>
      </c>
      <c r="B8" s="4"/>
      <c r="C8" s="4"/>
      <c r="D8" s="4">
        <v>38</v>
      </c>
      <c r="E8" s="4"/>
      <c r="F8" s="4"/>
      <c r="G8" s="4"/>
      <c r="H8" s="4"/>
      <c r="I8" s="4"/>
      <c r="J8" s="4"/>
      <c r="K8" s="4">
        <v>52</v>
      </c>
      <c r="L8" s="39">
        <f t="shared" si="0"/>
        <v>9</v>
      </c>
      <c r="M8" s="39" t="s">
        <v>194</v>
      </c>
      <c r="N8" s="4">
        <v>15</v>
      </c>
    </row>
    <row r="9" spans="1:14" x14ac:dyDescent="0.25">
      <c r="A9" s="55" t="s">
        <v>43</v>
      </c>
      <c r="B9" s="4">
        <v>173</v>
      </c>
      <c r="C9" s="4">
        <v>75</v>
      </c>
      <c r="D9" s="4">
        <v>75</v>
      </c>
      <c r="E9" s="4">
        <v>75</v>
      </c>
      <c r="F9" s="4">
        <v>195</v>
      </c>
      <c r="G9" s="4">
        <v>162</v>
      </c>
      <c r="H9" s="4">
        <v>182</v>
      </c>
      <c r="I9" s="4">
        <v>128</v>
      </c>
      <c r="J9" s="4">
        <v>136</v>
      </c>
      <c r="K9" s="4">
        <v>54</v>
      </c>
      <c r="L9" s="39">
        <f t="shared" si="0"/>
        <v>125.5</v>
      </c>
      <c r="M9" s="39" t="s">
        <v>196</v>
      </c>
      <c r="N9" s="4">
        <v>187</v>
      </c>
    </row>
    <row r="10" spans="1:14" x14ac:dyDescent="0.25">
      <c r="A10" s="128" t="s">
        <v>106</v>
      </c>
      <c r="B10" s="100">
        <v>175</v>
      </c>
      <c r="C10" s="101">
        <v>99.5</v>
      </c>
      <c r="D10" s="100">
        <v>176</v>
      </c>
      <c r="E10" s="101">
        <v>313</v>
      </c>
      <c r="F10" s="100">
        <v>284</v>
      </c>
      <c r="G10" s="101">
        <v>171</v>
      </c>
      <c r="H10" s="100">
        <v>151</v>
      </c>
      <c r="I10" s="101">
        <v>150</v>
      </c>
      <c r="J10" s="100">
        <v>136</v>
      </c>
      <c r="K10" s="101">
        <v>58</v>
      </c>
      <c r="L10" s="101">
        <f t="shared" si="0"/>
        <v>171.35</v>
      </c>
      <c r="M10" s="101" t="s">
        <v>197</v>
      </c>
      <c r="N10" s="101">
        <v>280</v>
      </c>
    </row>
    <row r="11" spans="1:14" x14ac:dyDescent="0.25">
      <c r="A11" s="56" t="s">
        <v>78</v>
      </c>
      <c r="B11" s="4">
        <v>110</v>
      </c>
      <c r="C11" s="4">
        <v>145</v>
      </c>
      <c r="D11" s="4"/>
      <c r="E11" s="4">
        <v>100</v>
      </c>
      <c r="F11" s="4">
        <v>100</v>
      </c>
      <c r="G11" s="4">
        <v>200</v>
      </c>
      <c r="H11" s="4">
        <v>200</v>
      </c>
      <c r="I11" s="4">
        <v>100</v>
      </c>
      <c r="J11" s="4">
        <v>235</v>
      </c>
      <c r="K11" s="4">
        <v>16</v>
      </c>
      <c r="L11" s="39">
        <f t="shared" si="0"/>
        <v>120.6</v>
      </c>
      <c r="M11" s="39" t="s">
        <v>198</v>
      </c>
      <c r="N11" s="4">
        <v>185</v>
      </c>
    </row>
    <row r="12" spans="1:14" x14ac:dyDescent="0.25">
      <c r="A12" s="55" t="s">
        <v>107</v>
      </c>
      <c r="B12" s="4"/>
      <c r="C12" s="4">
        <v>10</v>
      </c>
      <c r="D12" s="4"/>
      <c r="E12" s="4">
        <v>20</v>
      </c>
      <c r="F12" s="4">
        <v>20</v>
      </c>
      <c r="G12" s="4"/>
      <c r="H12" s="4">
        <v>20</v>
      </c>
      <c r="I12" s="4"/>
      <c r="J12" s="4"/>
      <c r="K12" s="4">
        <v>20</v>
      </c>
      <c r="L12" s="39">
        <f t="shared" si="0"/>
        <v>9</v>
      </c>
      <c r="M12" s="39" t="s">
        <v>194</v>
      </c>
      <c r="N12" s="4">
        <v>15</v>
      </c>
    </row>
    <row r="13" spans="1:14" x14ac:dyDescent="0.25">
      <c r="A13" s="148" t="s">
        <v>264</v>
      </c>
      <c r="B13" s="4">
        <v>200</v>
      </c>
      <c r="C13" s="4">
        <v>200</v>
      </c>
      <c r="D13" s="4">
        <v>200</v>
      </c>
      <c r="E13" s="4"/>
      <c r="F13" s="4">
        <v>200</v>
      </c>
      <c r="G13" s="4">
        <v>200</v>
      </c>
      <c r="H13" s="4"/>
      <c r="I13" s="4">
        <v>200</v>
      </c>
      <c r="J13" s="4">
        <v>200</v>
      </c>
      <c r="K13" s="4"/>
      <c r="L13" s="39">
        <f t="shared" si="0"/>
        <v>140</v>
      </c>
      <c r="M13" s="39" t="s">
        <v>199</v>
      </c>
      <c r="N13" s="4">
        <v>200</v>
      </c>
    </row>
    <row r="14" spans="1:14" x14ac:dyDescent="0.25">
      <c r="A14" s="148" t="s">
        <v>265</v>
      </c>
      <c r="B14" s="4"/>
      <c r="C14" s="4"/>
      <c r="D14" s="4">
        <v>91</v>
      </c>
      <c r="E14" s="4">
        <v>28</v>
      </c>
      <c r="F14" s="4">
        <v>119</v>
      </c>
      <c r="G14" s="4">
        <v>14</v>
      </c>
      <c r="H14" s="4">
        <v>79</v>
      </c>
      <c r="I14" s="4">
        <v>79</v>
      </c>
      <c r="J14" s="4"/>
      <c r="K14" s="4">
        <v>76</v>
      </c>
      <c r="L14" s="39">
        <f t="shared" si="0"/>
        <v>48.6</v>
      </c>
      <c r="M14" s="39" t="s">
        <v>200</v>
      </c>
      <c r="N14" s="4">
        <v>70</v>
      </c>
    </row>
    <row r="15" spans="1:14" ht="26.25" x14ac:dyDescent="0.25">
      <c r="A15" s="149" t="s">
        <v>266</v>
      </c>
      <c r="B15" s="4">
        <v>84</v>
      </c>
      <c r="C15" s="4"/>
      <c r="D15" s="4"/>
      <c r="E15" s="4"/>
      <c r="F15" s="4"/>
      <c r="G15" s="4"/>
      <c r="H15" s="4"/>
      <c r="I15" s="4"/>
      <c r="J15" s="4">
        <v>100</v>
      </c>
      <c r="K15" s="4"/>
      <c r="L15" s="39">
        <f t="shared" si="0"/>
        <v>18.399999999999999</v>
      </c>
      <c r="M15" s="39" t="s">
        <v>201</v>
      </c>
      <c r="N15" s="4">
        <v>30</v>
      </c>
    </row>
    <row r="16" spans="1:14" x14ac:dyDescent="0.25">
      <c r="A16" s="55" t="s">
        <v>80</v>
      </c>
      <c r="B16" s="4"/>
      <c r="C16" s="4">
        <v>30</v>
      </c>
      <c r="D16" s="4"/>
      <c r="E16" s="4">
        <v>78</v>
      </c>
      <c r="F16" s="4"/>
      <c r="G16" s="4"/>
      <c r="H16" s="4"/>
      <c r="I16" s="4">
        <v>72</v>
      </c>
      <c r="J16" s="4"/>
      <c r="K16" s="4">
        <v>30</v>
      </c>
      <c r="L16" s="39">
        <f t="shared" si="0"/>
        <v>21</v>
      </c>
      <c r="M16" s="39" t="s">
        <v>202</v>
      </c>
      <c r="N16" s="4">
        <v>35</v>
      </c>
    </row>
    <row r="17" spans="1:14" x14ac:dyDescent="0.25">
      <c r="A17" s="148" t="s">
        <v>267</v>
      </c>
      <c r="B17" s="4"/>
      <c r="C17" s="4">
        <v>93</v>
      </c>
      <c r="D17" s="4">
        <v>40</v>
      </c>
      <c r="E17" s="4">
        <v>124</v>
      </c>
      <c r="F17" s="4"/>
      <c r="G17" s="4">
        <v>100</v>
      </c>
      <c r="H17" s="4"/>
      <c r="I17" s="4"/>
      <c r="J17" s="4"/>
      <c r="K17" s="4"/>
      <c r="L17" s="39">
        <f t="shared" si="0"/>
        <v>35.700000000000003</v>
      </c>
      <c r="M17" s="39" t="s">
        <v>203</v>
      </c>
      <c r="N17" s="4">
        <v>58</v>
      </c>
    </row>
    <row r="18" spans="1:14" x14ac:dyDescent="0.25">
      <c r="A18" s="129" t="s">
        <v>108</v>
      </c>
      <c r="B18" s="101">
        <v>224</v>
      </c>
      <c r="C18" s="101">
        <v>220</v>
      </c>
      <c r="D18" s="101">
        <v>150</v>
      </c>
      <c r="E18" s="101">
        <v>185</v>
      </c>
      <c r="F18" s="101"/>
      <c r="G18" s="101">
        <v>334</v>
      </c>
      <c r="H18" s="101">
        <v>295</v>
      </c>
      <c r="I18" s="101">
        <v>48</v>
      </c>
      <c r="J18" s="101">
        <v>200</v>
      </c>
      <c r="K18" s="101">
        <v>144</v>
      </c>
      <c r="L18" s="101">
        <f t="shared" si="0"/>
        <v>180</v>
      </c>
      <c r="M18" s="101" t="s">
        <v>204</v>
      </c>
      <c r="N18" s="101">
        <v>300</v>
      </c>
    </row>
    <row r="19" spans="1:14" ht="26.25" x14ac:dyDescent="0.25">
      <c r="A19" s="150" t="s">
        <v>109</v>
      </c>
      <c r="B19" s="101">
        <v>200</v>
      </c>
      <c r="C19" s="101"/>
      <c r="D19" s="101"/>
      <c r="E19" s="101">
        <v>200</v>
      </c>
      <c r="F19" s="101">
        <v>200</v>
      </c>
      <c r="G19" s="101"/>
      <c r="H19" s="101">
        <v>200</v>
      </c>
      <c r="I19" s="101"/>
      <c r="J19" s="101">
        <v>200</v>
      </c>
      <c r="K19" s="101"/>
      <c r="L19" s="101">
        <f t="shared" si="0"/>
        <v>100</v>
      </c>
      <c r="M19" s="101" t="s">
        <v>193</v>
      </c>
      <c r="N19" s="101">
        <v>150</v>
      </c>
    </row>
    <row r="20" spans="1:14" x14ac:dyDescent="0.25">
      <c r="A20" s="129" t="s">
        <v>268</v>
      </c>
      <c r="B20" s="101"/>
      <c r="C20" s="101">
        <v>141</v>
      </c>
      <c r="D20" s="101"/>
      <c r="E20" s="101"/>
      <c r="F20" s="101"/>
      <c r="G20" s="101"/>
      <c r="H20" s="101"/>
      <c r="I20" s="101"/>
      <c r="J20" s="101">
        <v>135</v>
      </c>
      <c r="K20" s="101">
        <v>33</v>
      </c>
      <c r="L20" s="101">
        <f t="shared" si="0"/>
        <v>30.9</v>
      </c>
      <c r="M20" s="101" t="s">
        <v>179</v>
      </c>
      <c r="N20" s="101">
        <v>50</v>
      </c>
    </row>
    <row r="21" spans="1:14" x14ac:dyDescent="0.25">
      <c r="A21" s="129" t="s">
        <v>44</v>
      </c>
      <c r="B21" s="101">
        <v>20</v>
      </c>
      <c r="C21" s="101"/>
      <c r="D21" s="101"/>
      <c r="E21" s="101"/>
      <c r="F21" s="101"/>
      <c r="G21" s="101">
        <v>20</v>
      </c>
      <c r="H21" s="101">
        <v>20</v>
      </c>
      <c r="I21" s="101"/>
      <c r="J21" s="101"/>
      <c r="K21" s="101"/>
      <c r="L21" s="101">
        <f t="shared" si="0"/>
        <v>6</v>
      </c>
      <c r="M21" s="122" t="s">
        <v>177</v>
      </c>
      <c r="N21" s="101">
        <v>10</v>
      </c>
    </row>
    <row r="22" spans="1:14" x14ac:dyDescent="0.25">
      <c r="A22" s="55" t="s">
        <v>45</v>
      </c>
      <c r="B22" s="4">
        <v>12.5</v>
      </c>
      <c r="C22" s="4">
        <v>6</v>
      </c>
      <c r="D22" s="4"/>
      <c r="E22" s="4">
        <v>12.5</v>
      </c>
      <c r="F22" s="4">
        <v>5</v>
      </c>
      <c r="G22" s="4">
        <v>5</v>
      </c>
      <c r="H22" s="4"/>
      <c r="I22" s="4"/>
      <c r="J22" s="4">
        <v>11</v>
      </c>
      <c r="K22" s="4">
        <v>10</v>
      </c>
      <c r="L22" s="39">
        <f t="shared" si="0"/>
        <v>6.2</v>
      </c>
      <c r="M22" s="123" t="s">
        <v>177</v>
      </c>
      <c r="N22" s="4">
        <v>10</v>
      </c>
    </row>
    <row r="23" spans="1:14" x14ac:dyDescent="0.25">
      <c r="A23" s="55" t="s">
        <v>46</v>
      </c>
      <c r="B23" s="4">
        <v>18.5</v>
      </c>
      <c r="C23" s="4">
        <v>16</v>
      </c>
      <c r="D23" s="4">
        <v>28</v>
      </c>
      <c r="E23" s="4">
        <v>15</v>
      </c>
      <c r="F23" s="4">
        <v>13.5</v>
      </c>
      <c r="G23" s="4">
        <v>32</v>
      </c>
      <c r="H23" s="4">
        <v>10</v>
      </c>
      <c r="I23" s="4">
        <v>15</v>
      </c>
      <c r="J23" s="4">
        <v>17</v>
      </c>
      <c r="K23" s="4">
        <v>25</v>
      </c>
      <c r="L23" s="39">
        <f t="shared" si="0"/>
        <v>19</v>
      </c>
      <c r="M23" s="39" t="s">
        <v>201</v>
      </c>
      <c r="N23" s="4">
        <v>30</v>
      </c>
    </row>
    <row r="24" spans="1:14" ht="30" x14ac:dyDescent="0.25">
      <c r="A24" s="56" t="s">
        <v>47</v>
      </c>
      <c r="B24" s="4">
        <v>10.5</v>
      </c>
      <c r="C24" s="4">
        <v>8.5</v>
      </c>
      <c r="D24" s="4">
        <v>10</v>
      </c>
      <c r="E24" s="4">
        <v>10.5</v>
      </c>
      <c r="F24" s="4">
        <v>10</v>
      </c>
      <c r="G24" s="4">
        <v>13</v>
      </c>
      <c r="H24" s="4">
        <v>10</v>
      </c>
      <c r="I24" s="4">
        <v>10</v>
      </c>
      <c r="J24" s="4">
        <v>16</v>
      </c>
      <c r="K24" s="4">
        <v>6</v>
      </c>
      <c r="L24" s="39">
        <f t="shared" si="0"/>
        <v>10.45</v>
      </c>
      <c r="M24" s="39" t="s">
        <v>194</v>
      </c>
      <c r="N24" s="4">
        <v>15</v>
      </c>
    </row>
    <row r="25" spans="1:14" x14ac:dyDescent="0.25">
      <c r="A25" s="55" t="s">
        <v>48</v>
      </c>
      <c r="B25" s="4">
        <v>40</v>
      </c>
      <c r="C25" s="4">
        <v>4</v>
      </c>
      <c r="D25" s="4"/>
      <c r="E25" s="4">
        <v>100</v>
      </c>
      <c r="F25" s="4"/>
      <c r="G25" s="4">
        <v>2</v>
      </c>
      <c r="H25" s="4">
        <v>100</v>
      </c>
      <c r="I25" s="4"/>
      <c r="J25" s="4">
        <v>4</v>
      </c>
      <c r="K25" s="4">
        <v>2</v>
      </c>
      <c r="L25" s="39">
        <f t="shared" si="0"/>
        <v>25.2</v>
      </c>
      <c r="M25" s="39" t="s">
        <v>205</v>
      </c>
      <c r="N25" s="4">
        <v>40</v>
      </c>
    </row>
    <row r="26" spans="1:14" x14ac:dyDescent="0.25">
      <c r="A26" s="56" t="s">
        <v>79</v>
      </c>
      <c r="B26" s="4">
        <v>26</v>
      </c>
      <c r="C26" s="4">
        <v>24.5</v>
      </c>
      <c r="D26" s="4">
        <v>20</v>
      </c>
      <c r="E26" s="4">
        <v>20</v>
      </c>
      <c r="F26" s="4">
        <v>20</v>
      </c>
      <c r="G26" s="4">
        <v>17</v>
      </c>
      <c r="H26" s="4">
        <v>20</v>
      </c>
      <c r="I26" s="4">
        <v>10</v>
      </c>
      <c r="J26" s="4">
        <v>26</v>
      </c>
      <c r="K26" s="4">
        <v>24</v>
      </c>
      <c r="L26" s="39">
        <f t="shared" si="0"/>
        <v>20.75</v>
      </c>
      <c r="M26" s="39" t="s">
        <v>201</v>
      </c>
      <c r="N26" s="4">
        <v>30</v>
      </c>
    </row>
    <row r="27" spans="1:14" ht="26.25" x14ac:dyDescent="0.25">
      <c r="A27" s="149" t="s">
        <v>269</v>
      </c>
      <c r="B27" s="4"/>
      <c r="C27" s="4">
        <v>30</v>
      </c>
      <c r="D27" s="4"/>
      <c r="E27" s="4"/>
      <c r="F27" s="4"/>
      <c r="G27" s="4">
        <v>30</v>
      </c>
      <c r="H27" s="4"/>
      <c r="I27" s="4"/>
      <c r="J27" s="4"/>
      <c r="K27" s="4"/>
      <c r="L27" s="39">
        <f t="shared" si="0"/>
        <v>6</v>
      </c>
      <c r="M27" s="123" t="s">
        <v>177</v>
      </c>
      <c r="N27" s="4">
        <v>10</v>
      </c>
    </row>
    <row r="28" spans="1:14" x14ac:dyDescent="0.25">
      <c r="A28" s="129" t="s">
        <v>49</v>
      </c>
      <c r="B28" s="101">
        <v>1.5</v>
      </c>
      <c r="C28" s="101"/>
      <c r="D28" s="101"/>
      <c r="E28" s="101">
        <v>1.5</v>
      </c>
      <c r="F28" s="101"/>
      <c r="G28" s="101">
        <v>1.5</v>
      </c>
      <c r="H28" s="101"/>
      <c r="I28" s="101"/>
      <c r="J28" s="101"/>
      <c r="K28" s="101">
        <v>1.5</v>
      </c>
      <c r="L28" s="101">
        <f t="shared" si="0"/>
        <v>0.6</v>
      </c>
      <c r="M28" s="101" t="s">
        <v>206</v>
      </c>
      <c r="N28" s="101">
        <v>1</v>
      </c>
    </row>
    <row r="29" spans="1:14" x14ac:dyDescent="0.25">
      <c r="A29" s="129" t="s">
        <v>50</v>
      </c>
      <c r="B29" s="101"/>
      <c r="C29" s="101">
        <v>3</v>
      </c>
      <c r="D29" s="101"/>
      <c r="E29" s="101"/>
      <c r="F29" s="101"/>
      <c r="G29" s="101"/>
      <c r="H29" s="101"/>
      <c r="I29" s="101"/>
      <c r="J29" s="101">
        <v>3</v>
      </c>
      <c r="K29" s="101"/>
      <c r="L29" s="101">
        <f t="shared" si="0"/>
        <v>0.6</v>
      </c>
      <c r="M29" s="101" t="s">
        <v>206</v>
      </c>
      <c r="N29" s="101">
        <v>1</v>
      </c>
    </row>
    <row r="30" spans="1:14" x14ac:dyDescent="0.25">
      <c r="A30" s="55" t="s">
        <v>60</v>
      </c>
      <c r="B30" s="4"/>
      <c r="C30" s="4"/>
      <c r="D30" s="4">
        <v>6</v>
      </c>
      <c r="E30" s="4"/>
      <c r="F30" s="4"/>
      <c r="G30" s="4">
        <v>6</v>
      </c>
      <c r="H30" s="4"/>
      <c r="I30" s="4"/>
      <c r="J30" s="4"/>
      <c r="K30" s="4"/>
      <c r="L30" s="39">
        <f t="shared" si="0"/>
        <v>1.2</v>
      </c>
      <c r="M30" s="39" t="s">
        <v>207</v>
      </c>
      <c r="N30" s="4">
        <v>2</v>
      </c>
    </row>
    <row r="31" spans="1:14" x14ac:dyDescent="0.25">
      <c r="A31" s="55" t="s">
        <v>61</v>
      </c>
      <c r="B31" s="4"/>
      <c r="C31" s="4"/>
      <c r="D31" s="4"/>
      <c r="E31" s="4"/>
      <c r="F31" s="4"/>
      <c r="G31" s="4"/>
      <c r="H31" s="4"/>
      <c r="I31" s="4"/>
      <c r="J31" s="4"/>
      <c r="K31" s="4">
        <v>1.2</v>
      </c>
      <c r="L31" s="124">
        <f t="shared" si="0"/>
        <v>0.12</v>
      </c>
      <c r="M31" s="39" t="s">
        <v>208</v>
      </c>
      <c r="N31" s="4">
        <v>0.2</v>
      </c>
    </row>
    <row r="32" spans="1:14" x14ac:dyDescent="0.25">
      <c r="A32" s="130" t="s">
        <v>59</v>
      </c>
      <c r="B32" s="110"/>
      <c r="C32" s="110"/>
      <c r="D32" s="110"/>
      <c r="E32" s="110"/>
      <c r="F32" s="110"/>
      <c r="G32" s="110"/>
      <c r="H32" s="110"/>
      <c r="I32" s="110">
        <v>18</v>
      </c>
      <c r="J32" s="110"/>
      <c r="K32" s="110"/>
      <c r="L32" s="102">
        <f t="shared" si="0"/>
        <v>1.8</v>
      </c>
      <c r="M32" s="110" t="s">
        <v>209</v>
      </c>
      <c r="N32" s="102">
        <v>3</v>
      </c>
    </row>
    <row r="33" spans="1:14" x14ac:dyDescent="0.25">
      <c r="A33" s="55" t="s">
        <v>51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39">
        <f>SUM(B33:K33)/10</f>
        <v>2</v>
      </c>
      <c r="M33" s="39" t="s">
        <v>209</v>
      </c>
      <c r="N33" s="4">
        <v>3</v>
      </c>
    </row>
    <row r="34" spans="1:14" x14ac:dyDescent="0.25">
      <c r="A34" s="130" t="s">
        <v>110</v>
      </c>
      <c r="B34" s="110">
        <v>1.2</v>
      </c>
      <c r="C34" s="110">
        <v>1.2</v>
      </c>
      <c r="D34" s="110">
        <v>1.2</v>
      </c>
      <c r="E34" s="110">
        <v>1.2</v>
      </c>
      <c r="F34" s="110">
        <v>1.2</v>
      </c>
      <c r="G34" s="110">
        <v>1.2</v>
      </c>
      <c r="H34" s="110">
        <v>1.2</v>
      </c>
      <c r="I34" s="110">
        <v>1.2</v>
      </c>
      <c r="J34" s="110">
        <v>1.2</v>
      </c>
      <c r="K34" s="110">
        <v>1.2</v>
      </c>
      <c r="L34" s="102">
        <f>SUM(B34:K34)/10</f>
        <v>1.1999999999999997</v>
      </c>
      <c r="M34" s="110" t="s">
        <v>207</v>
      </c>
      <c r="N34" s="102">
        <v>2</v>
      </c>
    </row>
  </sheetData>
  <mergeCells count="1">
    <mergeCell ref="A1:N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showGridLines="0" view="pageBreakPreview" zoomScaleNormal="100" zoomScaleSheetLayoutView="100" workbookViewId="0">
      <selection activeCell="A33" sqref="A33"/>
    </sheetView>
  </sheetViews>
  <sheetFormatPr defaultRowHeight="15" x14ac:dyDescent="0.25"/>
  <cols>
    <col min="1" max="1" width="25.42578125" style="1" customWidth="1"/>
    <col min="2" max="2" width="8.28515625" customWidth="1"/>
    <col min="3" max="3" width="7.42578125" customWidth="1"/>
    <col min="4" max="4" width="8" customWidth="1"/>
    <col min="6" max="6" width="7.7109375" customWidth="1"/>
    <col min="7" max="7" width="6.42578125" customWidth="1"/>
    <col min="8" max="8" width="7.140625" customWidth="1"/>
    <col min="9" max="11" width="5.85546875" customWidth="1"/>
    <col min="12" max="12" width="7.5703125" customWidth="1"/>
    <col min="13" max="13" width="8.140625" customWidth="1"/>
    <col min="14" max="15" width="5.85546875" customWidth="1"/>
    <col min="16" max="16" width="7.5703125" customWidth="1"/>
    <col min="17" max="17" width="4.7109375" customWidth="1"/>
    <col min="18" max="18" width="8" customWidth="1"/>
    <col min="19" max="20" width="7.5703125" customWidth="1"/>
  </cols>
  <sheetData>
    <row r="1" spans="1:20" ht="31.3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90"/>
      <c r="K1" s="90"/>
      <c r="L1" s="90"/>
      <c r="M1" s="90"/>
      <c r="N1" s="90"/>
      <c r="O1" s="90"/>
      <c r="P1" s="90"/>
      <c r="Q1" s="90"/>
      <c r="R1" s="90"/>
      <c r="S1" s="90"/>
      <c r="T1" s="85"/>
    </row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t="6.2" hidden="1" customHeight="1" x14ac:dyDescent="0.25"/>
    <row r="11" spans="1:20" hidden="1" x14ac:dyDescent="0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ht="2.1" customHeight="1" x14ac:dyDescent="0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ht="4.1500000000000004" customHeight="1" x14ac:dyDescent="0.3">
      <c r="A13" s="168"/>
      <c r="B13" s="168"/>
      <c r="C13" s="168"/>
      <c r="D13" s="168"/>
      <c r="E13" s="168"/>
      <c r="F13" s="168"/>
      <c r="G13" s="168"/>
    </row>
    <row r="14" spans="1:20" ht="15.6" customHeight="1" x14ac:dyDescent="0.3">
      <c r="A14" s="16"/>
      <c r="B14" s="167" t="s">
        <v>11</v>
      </c>
      <c r="C14" s="167"/>
      <c r="D14" s="167"/>
    </row>
    <row r="16" spans="1:20" x14ac:dyDescent="0.25">
      <c r="A16" s="169" t="s">
        <v>0</v>
      </c>
      <c r="B16" s="35" t="s">
        <v>1</v>
      </c>
      <c r="C16" s="35" t="s">
        <v>5</v>
      </c>
      <c r="D16" s="35" t="s">
        <v>6</v>
      </c>
      <c r="E16" s="36" t="s">
        <v>7</v>
      </c>
      <c r="F16" s="170" t="s">
        <v>8</v>
      </c>
      <c r="G16" s="179" t="s">
        <v>91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</row>
    <row r="17" spans="1:20" ht="15" customHeight="1" x14ac:dyDescent="0.25">
      <c r="A17" s="169"/>
      <c r="B17" s="182" t="s">
        <v>9</v>
      </c>
      <c r="C17" s="183"/>
      <c r="D17" s="183"/>
      <c r="E17" s="183"/>
      <c r="F17" s="170"/>
      <c r="G17" s="173" t="s">
        <v>24</v>
      </c>
      <c r="H17" s="171" t="s">
        <v>25</v>
      </c>
      <c r="I17" s="171" t="s">
        <v>26</v>
      </c>
      <c r="J17" s="177" t="s">
        <v>82</v>
      </c>
      <c r="K17" s="177" t="s">
        <v>83</v>
      </c>
      <c r="L17" s="177" t="s">
        <v>84</v>
      </c>
      <c r="M17" s="177" t="s">
        <v>85</v>
      </c>
      <c r="N17" s="177" t="s">
        <v>86</v>
      </c>
      <c r="O17" s="177" t="s">
        <v>87</v>
      </c>
      <c r="P17" s="177" t="s">
        <v>88</v>
      </c>
      <c r="Q17" s="177" t="s">
        <v>89</v>
      </c>
      <c r="R17" s="177" t="s">
        <v>90</v>
      </c>
      <c r="S17" s="171" t="s">
        <v>27</v>
      </c>
      <c r="T17" s="175" t="s">
        <v>92</v>
      </c>
    </row>
    <row r="18" spans="1:20" ht="15.75" customHeight="1" x14ac:dyDescent="0.25">
      <c r="A18" s="2" t="s">
        <v>2</v>
      </c>
      <c r="B18" s="6"/>
      <c r="C18" s="4"/>
      <c r="D18" s="4"/>
      <c r="E18" s="4"/>
      <c r="F18" s="4"/>
      <c r="G18" s="174"/>
      <c r="H18" s="172"/>
      <c r="I18" s="172"/>
      <c r="J18" s="178"/>
      <c r="K18" s="178"/>
      <c r="L18" s="178"/>
      <c r="M18" s="178"/>
      <c r="N18" s="178"/>
      <c r="O18" s="178"/>
      <c r="P18" s="178"/>
      <c r="Q18" s="178"/>
      <c r="R18" s="178"/>
      <c r="S18" s="172"/>
      <c r="T18" s="176"/>
    </row>
    <row r="19" spans="1:20" ht="30.75" customHeight="1" x14ac:dyDescent="0.25">
      <c r="A19" s="17" t="s">
        <v>113</v>
      </c>
      <c r="B19" s="6" t="s">
        <v>68</v>
      </c>
      <c r="C19" s="22">
        <v>6.2</v>
      </c>
      <c r="D19" s="95">
        <v>6.6</v>
      </c>
      <c r="E19" s="103">
        <v>47</v>
      </c>
      <c r="F19" s="103">
        <v>250.2</v>
      </c>
      <c r="G19" s="4">
        <v>100.6</v>
      </c>
      <c r="H19" s="4">
        <v>12.86</v>
      </c>
      <c r="I19" s="4">
        <v>0.57999999999999996</v>
      </c>
      <c r="J19" s="4">
        <v>40.200000000000003</v>
      </c>
      <c r="K19" s="4">
        <v>53.9</v>
      </c>
      <c r="L19" s="4">
        <v>1.4E-2</v>
      </c>
      <c r="M19" s="4">
        <v>2.0000000000000001E-4</v>
      </c>
      <c r="N19" s="4">
        <v>0.62</v>
      </c>
      <c r="O19" s="4">
        <v>9.5999999999999992E-3</v>
      </c>
      <c r="P19" s="4">
        <v>2.3E-2</v>
      </c>
      <c r="Q19" s="4">
        <v>20.8</v>
      </c>
      <c r="R19" s="4">
        <v>0.25</v>
      </c>
      <c r="S19" s="4">
        <v>1.4E-2</v>
      </c>
      <c r="T19" s="4">
        <v>311</v>
      </c>
    </row>
    <row r="20" spans="1:20" ht="15.75" x14ac:dyDescent="0.25">
      <c r="A20" s="17" t="s">
        <v>111</v>
      </c>
      <c r="B20" s="6" t="s">
        <v>114</v>
      </c>
      <c r="C20" s="22">
        <v>5.12</v>
      </c>
      <c r="D20" s="103">
        <v>4.6399999999999997</v>
      </c>
      <c r="E20" s="103">
        <v>0.28000000000000003</v>
      </c>
      <c r="F20" s="103">
        <v>63.5</v>
      </c>
      <c r="G20" s="4">
        <v>22.22</v>
      </c>
      <c r="H20" s="4">
        <v>4.84</v>
      </c>
      <c r="I20" s="4">
        <v>1</v>
      </c>
      <c r="J20" s="4">
        <v>77.56</v>
      </c>
      <c r="K20" s="4">
        <v>3.5000000000000003E-2</v>
      </c>
      <c r="L20" s="4">
        <v>8.0000000000000002E-3</v>
      </c>
      <c r="M20" s="4">
        <v>1.2999999999999999E-2</v>
      </c>
      <c r="N20" s="4">
        <v>0.22</v>
      </c>
      <c r="O20" s="4">
        <v>3.0000000000000001E-3</v>
      </c>
      <c r="P20" s="4">
        <v>0.18</v>
      </c>
      <c r="Q20" s="4">
        <v>75</v>
      </c>
      <c r="R20" s="4">
        <v>5</v>
      </c>
      <c r="S20" s="4"/>
      <c r="T20" s="4">
        <v>337</v>
      </c>
    </row>
    <row r="21" spans="1:20" ht="31.5" x14ac:dyDescent="0.25">
      <c r="A21" s="17" t="s">
        <v>169</v>
      </c>
      <c r="B21" s="6">
        <v>20</v>
      </c>
      <c r="C21" s="22">
        <v>4.6399999999999997</v>
      </c>
      <c r="D21" s="103">
        <v>5.9</v>
      </c>
      <c r="E21" s="103"/>
      <c r="F21" s="103">
        <v>72.8</v>
      </c>
      <c r="G21" s="4">
        <v>176</v>
      </c>
      <c r="H21" s="4">
        <v>7</v>
      </c>
      <c r="I21" s="4">
        <v>0.2</v>
      </c>
      <c r="J21" s="4">
        <v>100</v>
      </c>
      <c r="K21" s="4">
        <v>17.600000000000001</v>
      </c>
      <c r="L21" s="4"/>
      <c r="M21" s="4">
        <v>3.0000000000000001E-3</v>
      </c>
      <c r="N21" s="4"/>
      <c r="O21" s="4">
        <v>8.0000000000000002E-3</v>
      </c>
      <c r="P21" s="4">
        <v>6.0000000000000001E-3</v>
      </c>
      <c r="Q21" s="4">
        <v>57.6</v>
      </c>
      <c r="R21" s="4" t="s">
        <v>116</v>
      </c>
      <c r="S21" s="4">
        <v>1.44E-2</v>
      </c>
      <c r="T21" s="139" t="s">
        <v>243</v>
      </c>
    </row>
    <row r="22" spans="1:20" ht="15.75" x14ac:dyDescent="0.25">
      <c r="A22" s="17" t="s">
        <v>67</v>
      </c>
      <c r="B22" s="10">
        <v>200</v>
      </c>
      <c r="C22" s="22">
        <v>0.3</v>
      </c>
      <c r="D22" s="103"/>
      <c r="E22" s="103">
        <v>6.7</v>
      </c>
      <c r="F22" s="103">
        <v>27.9</v>
      </c>
      <c r="G22" s="4">
        <v>6.9</v>
      </c>
      <c r="H22" s="4">
        <v>4.5999999999999996</v>
      </c>
      <c r="I22" s="4">
        <v>0.08</v>
      </c>
      <c r="J22" s="4">
        <v>8.5</v>
      </c>
      <c r="K22" s="4">
        <v>10.199999999999999</v>
      </c>
      <c r="L22" s="4"/>
      <c r="M22" s="4"/>
      <c r="N22" s="4"/>
      <c r="O22" s="4"/>
      <c r="P22" s="4">
        <v>1E-3</v>
      </c>
      <c r="Q22" s="4">
        <v>0.38</v>
      </c>
      <c r="R22" s="4"/>
      <c r="S22" s="4">
        <v>0.11600000000000001</v>
      </c>
      <c r="T22" s="4">
        <v>686</v>
      </c>
    </row>
    <row r="23" spans="1:20" ht="15.75" x14ac:dyDescent="0.25">
      <c r="A23" s="17" t="s">
        <v>63</v>
      </c>
      <c r="B23" s="10">
        <v>30</v>
      </c>
      <c r="C23" s="22">
        <v>2.21</v>
      </c>
      <c r="D23" s="103">
        <v>1.35</v>
      </c>
      <c r="E23" s="103">
        <v>13.05</v>
      </c>
      <c r="F23" s="103">
        <v>82.2</v>
      </c>
      <c r="G23" s="4">
        <v>37.5</v>
      </c>
      <c r="H23" s="4">
        <v>12.3</v>
      </c>
      <c r="I23" s="4">
        <v>0.08</v>
      </c>
      <c r="J23" s="4">
        <v>38.700000000000003</v>
      </c>
      <c r="K23" s="4">
        <v>42.3</v>
      </c>
      <c r="L23" s="4"/>
      <c r="M23" s="4">
        <v>1.0000000000000001E-5</v>
      </c>
      <c r="N23" s="4"/>
      <c r="O23" s="4">
        <v>0.12</v>
      </c>
      <c r="P23" s="4">
        <v>7.4999999999999997E-3</v>
      </c>
      <c r="Q23" s="4"/>
      <c r="R23" s="4"/>
      <c r="S23" s="4">
        <v>6.0000000000000001E-3</v>
      </c>
      <c r="T23" s="4"/>
    </row>
    <row r="24" spans="1:20" ht="15.75" x14ac:dyDescent="0.25">
      <c r="A24" s="17" t="s">
        <v>64</v>
      </c>
      <c r="B24" s="6">
        <v>20</v>
      </c>
      <c r="C24" s="22">
        <v>1.7</v>
      </c>
      <c r="D24" s="103">
        <v>0.66</v>
      </c>
      <c r="E24" s="103">
        <v>8.5</v>
      </c>
      <c r="F24" s="103">
        <v>51.8</v>
      </c>
      <c r="G24" s="4">
        <v>14.6</v>
      </c>
      <c r="H24" s="4">
        <v>8</v>
      </c>
      <c r="I24" s="4">
        <v>0.56999999999999995</v>
      </c>
      <c r="J24" s="4">
        <v>25</v>
      </c>
      <c r="K24" s="4">
        <v>33.200000000000003</v>
      </c>
      <c r="L24" s="4"/>
      <c r="M24" s="4"/>
      <c r="N24" s="4">
        <v>1E-3</v>
      </c>
      <c r="O24" s="4">
        <v>8.5999999999999993E-2</v>
      </c>
      <c r="P24" s="4">
        <v>6.6E-3</v>
      </c>
      <c r="Q24" s="4"/>
      <c r="R24" s="4"/>
      <c r="S24" s="4">
        <v>8.0000000000000002E-3</v>
      </c>
      <c r="T24" s="4"/>
    </row>
    <row r="25" spans="1:20" s="20" customFormat="1" ht="15.75" x14ac:dyDescent="0.25">
      <c r="A25" s="2" t="s">
        <v>53</v>
      </c>
      <c r="B25" s="3">
        <v>520</v>
      </c>
      <c r="C25" s="3">
        <f t="shared" ref="C25:I25" si="0">SUM(C19:C24)</f>
        <v>20.170000000000002</v>
      </c>
      <c r="D25" s="3">
        <f t="shared" si="0"/>
        <v>19.150000000000002</v>
      </c>
      <c r="E25" s="3">
        <f t="shared" si="0"/>
        <v>75.53</v>
      </c>
      <c r="F25" s="3">
        <f t="shared" si="0"/>
        <v>548.4</v>
      </c>
      <c r="G25" s="3">
        <f t="shared" si="0"/>
        <v>357.82</v>
      </c>
      <c r="H25" s="3">
        <f t="shared" si="0"/>
        <v>49.599999999999994</v>
      </c>
      <c r="I25" s="3">
        <f t="shared" si="0"/>
        <v>2.5100000000000002</v>
      </c>
      <c r="J25" s="3">
        <f t="shared" ref="J25:S25" si="1">SUM(J19:J24)</f>
        <v>289.95999999999998</v>
      </c>
      <c r="K25" s="3">
        <f t="shared" si="1"/>
        <v>157.23500000000001</v>
      </c>
      <c r="L25" s="3">
        <f t="shared" si="1"/>
        <v>2.1999999999999999E-2</v>
      </c>
      <c r="M25" s="3">
        <f t="shared" si="1"/>
        <v>1.6209999999999999E-2</v>
      </c>
      <c r="N25" s="3">
        <f t="shared" si="1"/>
        <v>0.84099999999999997</v>
      </c>
      <c r="O25" s="3">
        <f t="shared" si="1"/>
        <v>0.2266</v>
      </c>
      <c r="P25" s="3">
        <f t="shared" si="1"/>
        <v>0.22409999999999999</v>
      </c>
      <c r="Q25" s="3">
        <f t="shared" si="1"/>
        <v>153.78</v>
      </c>
      <c r="R25" s="3">
        <f t="shared" si="1"/>
        <v>5.25</v>
      </c>
      <c r="S25" s="3">
        <f t="shared" si="1"/>
        <v>0.15840000000000001</v>
      </c>
      <c r="T25" s="3"/>
    </row>
    <row r="26" spans="1:20" ht="15.75" x14ac:dyDescent="0.25">
      <c r="A26" s="2" t="s">
        <v>3</v>
      </c>
      <c r="B26" s="6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 x14ac:dyDescent="0.25">
      <c r="A27" s="68" t="s">
        <v>236</v>
      </c>
      <c r="B27" s="69">
        <v>60</v>
      </c>
      <c r="C27" s="70">
        <v>0.78</v>
      </c>
      <c r="D27" s="71">
        <v>2.2200000000000002</v>
      </c>
      <c r="E27" s="71">
        <v>6.48</v>
      </c>
      <c r="F27" s="71">
        <v>75.36</v>
      </c>
      <c r="G27" s="72">
        <v>16.78</v>
      </c>
      <c r="H27" s="72">
        <v>9.11</v>
      </c>
      <c r="I27" s="73">
        <v>0.04</v>
      </c>
      <c r="J27" s="73">
        <v>20.8</v>
      </c>
      <c r="K27" s="73">
        <v>29.3</v>
      </c>
      <c r="L27" s="73">
        <v>8.9999999999999998E-4</v>
      </c>
      <c r="M27" s="73">
        <v>2.0000000000000002E-5</v>
      </c>
      <c r="N27" s="73">
        <v>1.0999999999999999E-2</v>
      </c>
      <c r="O27" s="73">
        <v>3.3E-3</v>
      </c>
      <c r="P27" s="73">
        <v>1E-3</v>
      </c>
      <c r="Q27" s="73">
        <v>17.7</v>
      </c>
      <c r="R27" s="73"/>
      <c r="S27" s="73">
        <v>3.5999999999999997E-2</v>
      </c>
      <c r="T27" s="73">
        <v>78</v>
      </c>
    </row>
    <row r="28" spans="1:20" ht="33.75" customHeight="1" x14ac:dyDescent="0.25">
      <c r="A28" s="11" t="s">
        <v>117</v>
      </c>
      <c r="B28" s="6" t="s">
        <v>62</v>
      </c>
      <c r="C28" s="22">
        <v>6</v>
      </c>
      <c r="D28" s="103">
        <v>3.75</v>
      </c>
      <c r="E28" s="103">
        <v>8.75</v>
      </c>
      <c r="F28" s="103">
        <v>119</v>
      </c>
      <c r="G28" s="4">
        <v>46.83</v>
      </c>
      <c r="H28" s="4">
        <v>3.87</v>
      </c>
      <c r="I28" s="4">
        <v>0.15</v>
      </c>
      <c r="J28" s="4">
        <v>75.75</v>
      </c>
      <c r="K28" s="4">
        <v>63.3</v>
      </c>
      <c r="L28" s="4">
        <v>5.0000000000000001E-3</v>
      </c>
      <c r="M28" s="4">
        <v>1E-4</v>
      </c>
      <c r="N28" s="4">
        <v>0.158</v>
      </c>
      <c r="O28" s="4">
        <v>0.03</v>
      </c>
      <c r="P28" s="4">
        <v>1E-4</v>
      </c>
      <c r="Q28" s="4">
        <v>12</v>
      </c>
      <c r="R28" s="4">
        <v>0.2</v>
      </c>
      <c r="S28" s="4">
        <v>0.22</v>
      </c>
      <c r="T28" s="4">
        <v>110</v>
      </c>
    </row>
    <row r="29" spans="1:20" ht="33.75" customHeight="1" x14ac:dyDescent="0.25">
      <c r="A29" s="17" t="s">
        <v>251</v>
      </c>
      <c r="B29" s="6" t="s">
        <v>93</v>
      </c>
      <c r="C29" s="22">
        <v>6</v>
      </c>
      <c r="D29" s="103">
        <v>13</v>
      </c>
      <c r="E29" s="103">
        <v>4.4000000000000004</v>
      </c>
      <c r="F29" s="103">
        <v>221.18</v>
      </c>
      <c r="G29" s="4">
        <v>45.2</v>
      </c>
      <c r="H29" s="4">
        <v>7.6</v>
      </c>
      <c r="I29" s="4">
        <v>2.6</v>
      </c>
      <c r="J29" s="4">
        <v>22.6</v>
      </c>
      <c r="K29" s="4">
        <v>67</v>
      </c>
      <c r="L29" s="4">
        <v>5.0000000000000001E-3</v>
      </c>
      <c r="M29" s="4">
        <v>1E-4</v>
      </c>
      <c r="N29" s="4">
        <v>0.66500000000000004</v>
      </c>
      <c r="O29" s="4">
        <v>0.1</v>
      </c>
      <c r="P29" s="4">
        <v>0.6</v>
      </c>
      <c r="Q29" s="4">
        <v>200</v>
      </c>
      <c r="R29" s="4">
        <v>0.6</v>
      </c>
      <c r="S29" s="4"/>
      <c r="T29" s="4">
        <v>431</v>
      </c>
    </row>
    <row r="30" spans="1:20" ht="15.75" x14ac:dyDescent="0.25">
      <c r="A30" s="17" t="s">
        <v>94</v>
      </c>
      <c r="B30" s="10">
        <v>150</v>
      </c>
      <c r="C30" s="22">
        <v>3.1</v>
      </c>
      <c r="D30" s="103">
        <v>6</v>
      </c>
      <c r="E30" s="103">
        <v>39.700000000000003</v>
      </c>
      <c r="F30" s="103">
        <v>145.38</v>
      </c>
      <c r="G30" s="4">
        <v>39</v>
      </c>
      <c r="H30" s="4">
        <v>28</v>
      </c>
      <c r="I30" s="4"/>
      <c r="J30" s="4">
        <v>84</v>
      </c>
      <c r="K30" s="4">
        <v>124</v>
      </c>
      <c r="L30" s="4">
        <v>2.8000000000000001E-2</v>
      </c>
      <c r="M30" s="4">
        <v>8.0000000000000004E-4</v>
      </c>
      <c r="N30" s="4"/>
      <c r="O30" s="4">
        <v>1.2E-2</v>
      </c>
      <c r="P30" s="4">
        <v>1.1000000000000001E-3</v>
      </c>
      <c r="Q30" s="4">
        <v>32.1</v>
      </c>
      <c r="R30" s="4"/>
      <c r="S30" s="4">
        <v>1.02</v>
      </c>
      <c r="T30" s="4">
        <v>520</v>
      </c>
    </row>
    <row r="31" spans="1:20" ht="15.75" x14ac:dyDescent="0.25">
      <c r="A31" s="7" t="s">
        <v>118</v>
      </c>
      <c r="B31" s="6">
        <v>200</v>
      </c>
      <c r="C31" s="103">
        <v>1</v>
      </c>
      <c r="D31" s="103">
        <v>0.2</v>
      </c>
      <c r="E31" s="103">
        <v>20.2</v>
      </c>
      <c r="F31" s="103">
        <v>92</v>
      </c>
      <c r="G31" s="4">
        <v>14</v>
      </c>
      <c r="H31" s="4">
        <v>8</v>
      </c>
      <c r="I31" s="4">
        <v>1.8</v>
      </c>
      <c r="J31" s="4">
        <v>14</v>
      </c>
      <c r="K31" s="4">
        <v>40</v>
      </c>
      <c r="L31" s="4">
        <v>2E-3</v>
      </c>
      <c r="M31" s="4"/>
      <c r="N31" s="4"/>
      <c r="O31" s="4">
        <v>2E-3</v>
      </c>
      <c r="P31" s="4">
        <v>1E-3</v>
      </c>
      <c r="Q31" s="4"/>
      <c r="R31" s="4"/>
      <c r="S31" s="4">
        <v>10</v>
      </c>
      <c r="T31" s="4">
        <v>707</v>
      </c>
    </row>
    <row r="32" spans="1:20" ht="15.75" x14ac:dyDescent="0.25">
      <c r="A32" s="7" t="s">
        <v>63</v>
      </c>
      <c r="B32" s="6">
        <v>60</v>
      </c>
      <c r="C32" s="22">
        <v>4.42</v>
      </c>
      <c r="D32" s="103">
        <v>2.7</v>
      </c>
      <c r="E32" s="103">
        <v>26.1</v>
      </c>
      <c r="F32" s="103">
        <v>92</v>
      </c>
      <c r="G32" s="4">
        <v>75</v>
      </c>
      <c r="H32" s="4">
        <v>20.6</v>
      </c>
      <c r="I32" s="4">
        <v>0.16</v>
      </c>
      <c r="J32" s="4">
        <v>77.400000000000006</v>
      </c>
      <c r="K32" s="4">
        <v>84.6</v>
      </c>
      <c r="L32" s="4"/>
      <c r="M32" s="4">
        <v>2.0000000000000002E-5</v>
      </c>
      <c r="N32" s="4"/>
      <c r="O32" s="4">
        <v>0.24</v>
      </c>
      <c r="P32" s="4">
        <v>1.4999999999999999E-2</v>
      </c>
      <c r="Q32" s="4"/>
      <c r="R32" s="4"/>
      <c r="S32" s="4">
        <v>1.2E-2</v>
      </c>
      <c r="T32" s="4"/>
    </row>
    <row r="33" spans="1:20" ht="15.75" x14ac:dyDescent="0.25">
      <c r="A33" s="7" t="s">
        <v>64</v>
      </c>
      <c r="B33" s="6">
        <v>30</v>
      </c>
      <c r="C33" s="103">
        <v>2.5499999999999998</v>
      </c>
      <c r="D33" s="103">
        <v>0.99</v>
      </c>
      <c r="E33" s="103">
        <v>12.75</v>
      </c>
      <c r="F33" s="103">
        <v>77.7</v>
      </c>
      <c r="G33" s="4">
        <v>21.9</v>
      </c>
      <c r="H33" s="4">
        <v>12</v>
      </c>
      <c r="I33" s="4">
        <v>0.85</v>
      </c>
      <c r="J33" s="4">
        <v>37.5</v>
      </c>
      <c r="K33" s="4">
        <v>49.8</v>
      </c>
      <c r="L33" s="4"/>
      <c r="M33" s="4"/>
      <c r="N33" s="4">
        <v>1.4999999999999999E-2</v>
      </c>
      <c r="O33" s="4">
        <v>0.13</v>
      </c>
      <c r="P33" s="4">
        <v>0.01</v>
      </c>
      <c r="Q33" s="4"/>
      <c r="R33" s="4"/>
      <c r="S33" s="4">
        <v>1.2E-2</v>
      </c>
      <c r="T33" s="4"/>
    </row>
    <row r="34" spans="1:20" s="20" customFormat="1" ht="15.75" x14ac:dyDescent="0.25">
      <c r="A34" s="2" t="s">
        <v>55</v>
      </c>
      <c r="B34" s="3">
        <v>860</v>
      </c>
      <c r="C34" s="3">
        <f>SUM(C27:C33)</f>
        <v>23.850000000000005</v>
      </c>
      <c r="D34" s="3">
        <f t="shared" ref="D34:S34" si="2">SUM(D27:D33)</f>
        <v>28.859999999999996</v>
      </c>
      <c r="E34" s="3">
        <f t="shared" si="2"/>
        <v>118.38</v>
      </c>
      <c r="F34" s="3">
        <f t="shared" si="2"/>
        <v>822.62000000000012</v>
      </c>
      <c r="G34" s="3">
        <f t="shared" si="2"/>
        <v>258.70999999999998</v>
      </c>
      <c r="H34" s="3">
        <f t="shared" si="2"/>
        <v>89.18</v>
      </c>
      <c r="I34" s="3">
        <f t="shared" si="2"/>
        <v>5.6</v>
      </c>
      <c r="J34" s="3">
        <f t="shared" si="2"/>
        <v>332.05</v>
      </c>
      <c r="K34" s="3">
        <f t="shared" si="2"/>
        <v>458.00000000000006</v>
      </c>
      <c r="L34" s="3">
        <f t="shared" si="2"/>
        <v>4.0900000000000006E-2</v>
      </c>
      <c r="M34" s="3">
        <f t="shared" si="2"/>
        <v>1.0400000000000001E-3</v>
      </c>
      <c r="N34" s="3">
        <f t="shared" si="2"/>
        <v>0.84900000000000009</v>
      </c>
      <c r="O34" s="3">
        <f t="shared" si="2"/>
        <v>0.51729999999999998</v>
      </c>
      <c r="P34" s="3">
        <f t="shared" si="2"/>
        <v>0.62819999999999998</v>
      </c>
      <c r="Q34" s="3">
        <f t="shared" si="2"/>
        <v>261.8</v>
      </c>
      <c r="R34" s="3">
        <f t="shared" si="2"/>
        <v>0.8</v>
      </c>
      <c r="S34" s="3">
        <f t="shared" si="2"/>
        <v>11.3</v>
      </c>
      <c r="T34" s="3"/>
    </row>
    <row r="35" spans="1:20" ht="15.75" x14ac:dyDescent="0.25">
      <c r="A35" s="2" t="s">
        <v>4</v>
      </c>
      <c r="B35" s="6"/>
      <c r="C35" s="5"/>
      <c r="D35" s="5"/>
      <c r="E35" s="5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 x14ac:dyDescent="0.25">
      <c r="A36" s="7" t="s">
        <v>156</v>
      </c>
      <c r="B36" s="6">
        <v>200</v>
      </c>
      <c r="C36" s="79">
        <v>6.4</v>
      </c>
      <c r="D36" s="79">
        <v>5</v>
      </c>
      <c r="E36" s="79">
        <v>22</v>
      </c>
      <c r="F36" s="79">
        <v>158</v>
      </c>
      <c r="G36" s="79">
        <v>208</v>
      </c>
      <c r="H36" s="79">
        <v>18</v>
      </c>
      <c r="I36" s="79">
        <v>0.2</v>
      </c>
      <c r="J36" s="79">
        <v>142</v>
      </c>
      <c r="K36" s="79">
        <v>80</v>
      </c>
      <c r="L36" s="79">
        <v>0.02</v>
      </c>
      <c r="M36" s="79">
        <v>4.0000000000000001E-3</v>
      </c>
      <c r="N36" s="79">
        <v>0.2</v>
      </c>
      <c r="O36" s="79">
        <v>0.06</v>
      </c>
      <c r="P36" s="79">
        <v>0.3</v>
      </c>
      <c r="Q36" s="79">
        <v>44</v>
      </c>
      <c r="R36" s="79">
        <v>1</v>
      </c>
      <c r="S36" s="79">
        <v>1.2</v>
      </c>
      <c r="T36" s="79">
        <v>698</v>
      </c>
    </row>
    <row r="37" spans="1:20" ht="15.75" x14ac:dyDescent="0.25">
      <c r="A37" s="17" t="s">
        <v>112</v>
      </c>
      <c r="B37" s="10">
        <v>100</v>
      </c>
      <c r="C37" s="22">
        <v>0.8</v>
      </c>
      <c r="D37" s="114">
        <v>0.2</v>
      </c>
      <c r="E37" s="114">
        <v>7.5</v>
      </c>
      <c r="F37" s="114">
        <v>53</v>
      </c>
      <c r="G37" s="4">
        <v>35</v>
      </c>
      <c r="H37" s="4">
        <v>11</v>
      </c>
      <c r="I37" s="4">
        <v>0.1</v>
      </c>
      <c r="J37" s="4">
        <v>17</v>
      </c>
      <c r="K37" s="4">
        <v>55</v>
      </c>
      <c r="L37" s="4">
        <v>3.0000000000000001E-3</v>
      </c>
      <c r="M37" s="4">
        <v>1E-4</v>
      </c>
      <c r="N37" s="4">
        <v>1.4999999999999999E-2</v>
      </c>
      <c r="O37" s="4">
        <v>6.0000000000000001E-3</v>
      </c>
      <c r="P37" s="4">
        <v>3.0000000000000001E-3</v>
      </c>
      <c r="Q37" s="4">
        <v>10</v>
      </c>
      <c r="R37" s="4"/>
      <c r="S37" s="4">
        <v>33</v>
      </c>
      <c r="T37" s="4"/>
    </row>
    <row r="38" spans="1:20" s="20" customFormat="1" ht="15.75" x14ac:dyDescent="0.25">
      <c r="A38" s="2" t="s">
        <v>54</v>
      </c>
      <c r="B38" s="3">
        <v>300</v>
      </c>
      <c r="C38" s="80">
        <f t="shared" ref="C38:S38" si="3">SUM(C36:C37)</f>
        <v>7.2</v>
      </c>
      <c r="D38" s="80">
        <f t="shared" si="3"/>
        <v>5.2</v>
      </c>
      <c r="E38" s="80">
        <f t="shared" si="3"/>
        <v>29.5</v>
      </c>
      <c r="F38" s="80">
        <f t="shared" si="3"/>
        <v>211</v>
      </c>
      <c r="G38" s="80">
        <f t="shared" si="3"/>
        <v>243</v>
      </c>
      <c r="H38" s="80">
        <f t="shared" si="3"/>
        <v>29</v>
      </c>
      <c r="I38" s="80">
        <f t="shared" si="3"/>
        <v>0.30000000000000004</v>
      </c>
      <c r="J38" s="80">
        <f t="shared" si="3"/>
        <v>159</v>
      </c>
      <c r="K38" s="80">
        <f t="shared" si="3"/>
        <v>135</v>
      </c>
      <c r="L38" s="80">
        <f t="shared" si="3"/>
        <v>2.3E-2</v>
      </c>
      <c r="M38" s="80">
        <f t="shared" si="3"/>
        <v>4.1000000000000003E-3</v>
      </c>
      <c r="N38" s="80">
        <f t="shared" si="3"/>
        <v>0.21500000000000002</v>
      </c>
      <c r="O38" s="80">
        <f t="shared" si="3"/>
        <v>6.6000000000000003E-2</v>
      </c>
      <c r="P38" s="80">
        <f t="shared" si="3"/>
        <v>0.30299999999999999</v>
      </c>
      <c r="Q38" s="80">
        <f t="shared" si="3"/>
        <v>54</v>
      </c>
      <c r="R38" s="80">
        <f t="shared" si="3"/>
        <v>1</v>
      </c>
      <c r="S38" s="80">
        <f t="shared" si="3"/>
        <v>34.200000000000003</v>
      </c>
      <c r="T38" s="80"/>
    </row>
    <row r="39" spans="1:20" ht="15.75" x14ac:dyDescent="0.25">
      <c r="A39" s="2" t="s">
        <v>10</v>
      </c>
      <c r="B39" s="6"/>
      <c r="C39" s="80">
        <f>SUM(C25+C34+C38)</f>
        <v>51.220000000000013</v>
      </c>
      <c r="D39" s="80">
        <f t="shared" ref="D39:S39" si="4">SUM(D25+D34+D38)</f>
        <v>53.21</v>
      </c>
      <c r="E39" s="80">
        <f t="shared" si="4"/>
        <v>223.41</v>
      </c>
      <c r="F39" s="80">
        <f t="shared" si="4"/>
        <v>1582.02</v>
      </c>
      <c r="G39" s="80">
        <f t="shared" si="4"/>
        <v>859.53</v>
      </c>
      <c r="H39" s="80">
        <f t="shared" si="4"/>
        <v>167.78</v>
      </c>
      <c r="I39" s="80">
        <f t="shared" si="4"/>
        <v>8.41</v>
      </c>
      <c r="J39" s="80">
        <f t="shared" si="4"/>
        <v>781.01</v>
      </c>
      <c r="K39" s="80">
        <f t="shared" si="4"/>
        <v>750.23500000000013</v>
      </c>
      <c r="L39" s="80">
        <f t="shared" si="4"/>
        <v>8.5900000000000004E-2</v>
      </c>
      <c r="M39" s="80">
        <f t="shared" si="4"/>
        <v>2.1349999999999997E-2</v>
      </c>
      <c r="N39" s="80">
        <f t="shared" si="4"/>
        <v>1.905</v>
      </c>
      <c r="O39" s="80">
        <f t="shared" si="4"/>
        <v>0.80990000000000006</v>
      </c>
      <c r="P39" s="80">
        <f t="shared" si="4"/>
        <v>1.1553</v>
      </c>
      <c r="Q39" s="80">
        <f t="shared" si="4"/>
        <v>469.58000000000004</v>
      </c>
      <c r="R39" s="80">
        <f t="shared" si="4"/>
        <v>7.05</v>
      </c>
      <c r="S39" s="80">
        <f t="shared" si="4"/>
        <v>45.6584</v>
      </c>
      <c r="T39" s="80"/>
    </row>
  </sheetData>
  <mergeCells count="21">
    <mergeCell ref="K17:K18"/>
    <mergeCell ref="J17:J18"/>
    <mergeCell ref="N17:N18"/>
    <mergeCell ref="M17:M18"/>
    <mergeCell ref="P17:P18"/>
    <mergeCell ref="A11:T12"/>
    <mergeCell ref="B14:D14"/>
    <mergeCell ref="A13:G13"/>
    <mergeCell ref="A16:A17"/>
    <mergeCell ref="F16:F17"/>
    <mergeCell ref="H17:H18"/>
    <mergeCell ref="G17:G18"/>
    <mergeCell ref="T17:T18"/>
    <mergeCell ref="O17:O18"/>
    <mergeCell ref="G16:T16"/>
    <mergeCell ref="B17:E17"/>
    <mergeCell ref="Q17:Q18"/>
    <mergeCell ref="R17:R18"/>
    <mergeCell ref="I17:I18"/>
    <mergeCell ref="S17:S18"/>
    <mergeCell ref="L17:L18"/>
  </mergeCells>
  <phoneticPr fontId="0" type="noConversion"/>
  <printOptions verticalCentered="1"/>
  <pageMargins left="0.19685039370078741" right="0.19685039370078741" top="0" bottom="0.74803149606299213" header="0.19685039370078741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20.85546875" style="1" customWidth="1"/>
    <col min="2" max="3" width="6.85546875" customWidth="1"/>
    <col min="4" max="4" width="7.42578125" customWidth="1"/>
    <col min="5" max="5" width="9.28515625" customWidth="1"/>
    <col min="6" max="6" width="7.42578125" customWidth="1"/>
    <col min="7" max="7" width="8" customWidth="1"/>
    <col min="8" max="8" width="7.28515625" customWidth="1"/>
    <col min="9" max="12" width="7" customWidth="1"/>
    <col min="13" max="13" width="8" customWidth="1"/>
    <col min="14" max="17" width="7" customWidth="1"/>
    <col min="18" max="18" width="4.85546875" customWidth="1"/>
    <col min="19" max="19" width="7" customWidth="1"/>
    <col min="20" max="20" width="7.42578125" customWidth="1"/>
  </cols>
  <sheetData>
    <row r="1" spans="1:21" ht="18.75" x14ac:dyDescent="0.3">
      <c r="A1" s="184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1" ht="15.75" customHeight="1" x14ac:dyDescent="0.25">
      <c r="A2" s="169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6" t="s">
        <v>97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1" ht="15" customHeight="1" x14ac:dyDescent="0.25">
      <c r="A3" s="169"/>
      <c r="B3" s="182" t="s">
        <v>9</v>
      </c>
      <c r="C3" s="183"/>
      <c r="D3" s="183"/>
      <c r="E3" s="183"/>
      <c r="F3" s="170"/>
      <c r="G3" s="173" t="s">
        <v>24</v>
      </c>
      <c r="H3" s="171" t="s">
        <v>25</v>
      </c>
      <c r="I3" s="171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1" t="s">
        <v>27</v>
      </c>
      <c r="T3" s="175" t="s">
        <v>92</v>
      </c>
    </row>
    <row r="4" spans="1:21" ht="18.75" customHeight="1" x14ac:dyDescent="0.25">
      <c r="A4" s="2" t="s">
        <v>2</v>
      </c>
      <c r="B4" s="87"/>
      <c r="C4" s="37"/>
      <c r="D4" s="37"/>
      <c r="E4" s="37"/>
      <c r="F4" s="37"/>
      <c r="G4" s="174"/>
      <c r="H4" s="172"/>
      <c r="I4" s="172"/>
      <c r="J4" s="178"/>
      <c r="K4" s="178"/>
      <c r="L4" s="178"/>
      <c r="M4" s="178"/>
      <c r="N4" s="178"/>
      <c r="O4" s="178"/>
      <c r="P4" s="178"/>
      <c r="Q4" s="178"/>
      <c r="R4" s="178"/>
      <c r="S4" s="172"/>
      <c r="T4" s="176"/>
    </row>
    <row r="5" spans="1:21" ht="62.25" customHeight="1" x14ac:dyDescent="0.25">
      <c r="A5" s="11" t="s">
        <v>119</v>
      </c>
      <c r="B5" s="31" t="s">
        <v>120</v>
      </c>
      <c r="C5" s="103">
        <v>15.2</v>
      </c>
      <c r="D5" s="103">
        <v>9.65</v>
      </c>
      <c r="E5" s="103">
        <v>33.450000000000003</v>
      </c>
      <c r="F5" s="103">
        <v>256</v>
      </c>
      <c r="G5" s="37">
        <v>220.5</v>
      </c>
      <c r="H5" s="37">
        <v>19.399999999999999</v>
      </c>
      <c r="I5" s="4">
        <v>0.94</v>
      </c>
      <c r="J5" s="4">
        <v>140</v>
      </c>
      <c r="K5" s="4">
        <v>22</v>
      </c>
      <c r="L5" s="4">
        <v>8.0000000000000004E-4</v>
      </c>
      <c r="M5" s="4">
        <v>0.01</v>
      </c>
      <c r="N5" s="4">
        <v>5.8999999999999997E-2</v>
      </c>
      <c r="O5" s="4">
        <v>8.0000000000000004E-4</v>
      </c>
      <c r="P5" s="4">
        <v>0.3</v>
      </c>
      <c r="Q5" s="4">
        <v>93.9</v>
      </c>
      <c r="R5" s="4">
        <v>1.85</v>
      </c>
      <c r="S5" s="4">
        <v>0.73</v>
      </c>
      <c r="T5" s="4">
        <v>366</v>
      </c>
    </row>
    <row r="6" spans="1:21" ht="15.75" x14ac:dyDescent="0.25">
      <c r="A6" s="11" t="s">
        <v>74</v>
      </c>
      <c r="B6" s="6">
        <v>100</v>
      </c>
      <c r="C6" s="103">
        <v>1.5</v>
      </c>
      <c r="D6" s="103">
        <v>0.5</v>
      </c>
      <c r="E6" s="103">
        <v>2.1</v>
      </c>
      <c r="F6" s="103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1E-4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1" ht="15.75" x14ac:dyDescent="0.25">
      <c r="A7" s="11" t="s">
        <v>121</v>
      </c>
      <c r="B7" s="6">
        <v>200</v>
      </c>
      <c r="C7" s="22">
        <v>4.5999999999999996</v>
      </c>
      <c r="D7" s="103">
        <v>4.4000000000000004</v>
      </c>
      <c r="E7" s="103">
        <v>12.5</v>
      </c>
      <c r="F7" s="103">
        <v>107.2</v>
      </c>
      <c r="G7" s="4">
        <v>143</v>
      </c>
      <c r="H7" s="4">
        <v>14.3</v>
      </c>
      <c r="I7" s="4">
        <v>1.1000000000000001</v>
      </c>
      <c r="J7" s="4">
        <v>80</v>
      </c>
      <c r="K7" s="4">
        <v>20</v>
      </c>
      <c r="L7" s="4">
        <v>1E-3</v>
      </c>
      <c r="M7" s="4">
        <v>2.3000000000000001E-4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1" ht="15.75" x14ac:dyDescent="0.25">
      <c r="A8" s="11" t="s">
        <v>63</v>
      </c>
      <c r="B8" s="6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1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1" ht="15.75" x14ac:dyDescent="0.25">
      <c r="A10" s="12" t="s">
        <v>53</v>
      </c>
      <c r="B10" s="3">
        <v>530</v>
      </c>
      <c r="C10" s="80">
        <f t="shared" ref="C10:I10" si="0">SUM(C5:C9)</f>
        <v>25.209999999999997</v>
      </c>
      <c r="D10" s="80">
        <f t="shared" si="0"/>
        <v>16.559999999999999</v>
      </c>
      <c r="E10" s="80">
        <f t="shared" si="0"/>
        <v>69.600000000000009</v>
      </c>
      <c r="F10" s="80">
        <f t="shared" si="0"/>
        <v>593.19999999999993</v>
      </c>
      <c r="G10" s="80">
        <f t="shared" si="0"/>
        <v>423.6</v>
      </c>
      <c r="H10" s="80">
        <f t="shared" si="0"/>
        <v>86</v>
      </c>
      <c r="I10" s="80">
        <f t="shared" si="0"/>
        <v>3.29</v>
      </c>
      <c r="J10" s="80">
        <f t="shared" ref="J10:S10" si="1">SUM(J5:J9)</f>
        <v>311.7</v>
      </c>
      <c r="K10" s="80">
        <f t="shared" si="1"/>
        <v>265.5</v>
      </c>
      <c r="L10" s="80">
        <f t="shared" si="1"/>
        <v>3.1799999999999995E-2</v>
      </c>
      <c r="M10" s="80">
        <f t="shared" si="1"/>
        <v>1.0339999999999998E-2</v>
      </c>
      <c r="N10" s="80">
        <f t="shared" si="1"/>
        <v>1.2599999999999998</v>
      </c>
      <c r="O10" s="80">
        <f t="shared" si="1"/>
        <v>0.2868</v>
      </c>
      <c r="P10" s="80">
        <f t="shared" si="1"/>
        <v>0.53410000000000002</v>
      </c>
      <c r="Q10" s="80">
        <f t="shared" si="1"/>
        <v>131.15</v>
      </c>
      <c r="R10" s="80">
        <f t="shared" si="1"/>
        <v>3.6500000000000004</v>
      </c>
      <c r="S10" s="80">
        <f t="shared" si="1"/>
        <v>11.423999999999999</v>
      </c>
      <c r="T10" s="80"/>
    </row>
    <row r="11" spans="1:21" s="20" customFormat="1" ht="15.75" x14ac:dyDescent="0.25">
      <c r="A11" s="12" t="s">
        <v>3</v>
      </c>
      <c r="B11" s="6"/>
      <c r="C11" s="91"/>
      <c r="D11" s="91"/>
      <c r="E11" s="91"/>
      <c r="F11" s="9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47.25" x14ac:dyDescent="0.25">
      <c r="A12" s="11" t="s">
        <v>122</v>
      </c>
      <c r="B12" s="6">
        <v>60</v>
      </c>
      <c r="C12" s="103">
        <v>1.02</v>
      </c>
      <c r="D12" s="103">
        <v>3.64</v>
      </c>
      <c r="E12" s="103">
        <v>5.64</v>
      </c>
      <c r="F12" s="103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>
        <v>1.1000000000000001E-3</v>
      </c>
      <c r="P12" s="88">
        <v>1E-4</v>
      </c>
      <c r="Q12" s="88">
        <v>11.14</v>
      </c>
      <c r="R12" s="88"/>
      <c r="S12" s="88">
        <v>5.1100000000000003</v>
      </c>
      <c r="T12" s="139" t="s">
        <v>237</v>
      </c>
      <c r="U12" s="86"/>
    </row>
    <row r="13" spans="1:21" ht="47.25" customHeight="1" x14ac:dyDescent="0.25">
      <c r="A13" s="11" t="s">
        <v>252</v>
      </c>
      <c r="B13" s="31" t="s">
        <v>123</v>
      </c>
      <c r="C13" s="103">
        <v>2.25</v>
      </c>
      <c r="D13" s="103">
        <v>5.25</v>
      </c>
      <c r="E13" s="103">
        <v>18</v>
      </c>
      <c r="F13" s="103">
        <v>121</v>
      </c>
      <c r="G13" s="4">
        <v>17.5</v>
      </c>
      <c r="H13" s="4">
        <v>6.75</v>
      </c>
      <c r="I13" s="4">
        <v>1.04</v>
      </c>
      <c r="J13" s="4">
        <v>16.75</v>
      </c>
      <c r="K13" s="4">
        <v>36.299999999999997</v>
      </c>
      <c r="L13" s="4">
        <v>1E-3</v>
      </c>
      <c r="M13" s="4"/>
      <c r="N13" s="4"/>
      <c r="O13" s="4">
        <v>1E-3</v>
      </c>
      <c r="P13" s="4">
        <v>5.0000000000000001E-3</v>
      </c>
      <c r="Q13" s="4">
        <v>125.5</v>
      </c>
      <c r="R13" s="4">
        <v>4.3999999999999997E-2</v>
      </c>
      <c r="S13" s="4">
        <v>3.3</v>
      </c>
      <c r="T13" s="4">
        <v>139</v>
      </c>
    </row>
    <row r="14" spans="1:21" ht="33.75" customHeight="1" x14ac:dyDescent="0.25">
      <c r="A14" s="11" t="s">
        <v>124</v>
      </c>
      <c r="B14" s="33" t="s">
        <v>99</v>
      </c>
      <c r="C14" s="63">
        <v>12</v>
      </c>
      <c r="D14" s="63">
        <v>10.63</v>
      </c>
      <c r="E14" s="63">
        <v>10.62</v>
      </c>
      <c r="F14" s="63">
        <v>153.4</v>
      </c>
      <c r="G14" s="63">
        <v>45</v>
      </c>
      <c r="H14" s="63">
        <v>12.13</v>
      </c>
      <c r="I14" s="98">
        <v>1.1200000000000001</v>
      </c>
      <c r="J14" s="63">
        <v>165.4</v>
      </c>
      <c r="K14" s="63">
        <v>57.5</v>
      </c>
      <c r="L14" s="63">
        <v>7.0000000000000001E-3</v>
      </c>
      <c r="M14" s="63">
        <v>1E-4</v>
      </c>
      <c r="N14" s="63">
        <v>0.48</v>
      </c>
      <c r="O14" s="63">
        <v>7.0000000000000007E-2</v>
      </c>
      <c r="P14" s="63">
        <v>0.125</v>
      </c>
      <c r="Q14" s="63">
        <v>125</v>
      </c>
      <c r="R14" s="63">
        <v>1.22</v>
      </c>
      <c r="S14" s="63">
        <v>2.5</v>
      </c>
      <c r="T14" s="63">
        <v>374</v>
      </c>
    </row>
    <row r="15" spans="1:21" ht="15.75" x14ac:dyDescent="0.25">
      <c r="A15" s="11" t="s">
        <v>125</v>
      </c>
      <c r="B15" s="6">
        <v>150</v>
      </c>
      <c r="C15" s="4">
        <v>0.6</v>
      </c>
      <c r="D15" s="4">
        <v>5.4</v>
      </c>
      <c r="E15" s="4">
        <v>36.450000000000003</v>
      </c>
      <c r="F15" s="4">
        <v>208.7</v>
      </c>
      <c r="G15" s="4">
        <v>6</v>
      </c>
      <c r="H15" s="4">
        <v>3.25</v>
      </c>
      <c r="I15" s="4">
        <v>0.02</v>
      </c>
      <c r="J15" s="4">
        <v>2</v>
      </c>
      <c r="K15" s="4">
        <v>0.75</v>
      </c>
      <c r="L15" s="4"/>
      <c r="M15" s="4"/>
      <c r="N15" s="4"/>
      <c r="O15" s="4"/>
      <c r="P15" s="4"/>
      <c r="Q15" s="4">
        <v>26.6</v>
      </c>
      <c r="R15" s="4"/>
      <c r="S15" s="4"/>
      <c r="T15" s="4">
        <v>302</v>
      </c>
    </row>
    <row r="16" spans="1:21" ht="31.5" x14ac:dyDescent="0.25">
      <c r="A16" s="7" t="s">
        <v>126</v>
      </c>
      <c r="B16" s="6">
        <v>200</v>
      </c>
      <c r="C16" s="103">
        <v>0.2</v>
      </c>
      <c r="D16" s="103">
        <v>0.2</v>
      </c>
      <c r="E16" s="103">
        <v>30.6</v>
      </c>
      <c r="F16" s="103">
        <v>118.2</v>
      </c>
      <c r="G16" s="4">
        <v>10.8</v>
      </c>
      <c r="H16" s="4">
        <v>5.8</v>
      </c>
      <c r="I16" s="4">
        <v>0.6</v>
      </c>
      <c r="J16" s="4">
        <v>0.8</v>
      </c>
      <c r="K16" s="4">
        <v>5.2</v>
      </c>
      <c r="L16" s="4">
        <v>1E-3</v>
      </c>
      <c r="M16" s="4"/>
      <c r="N16" s="4">
        <v>5.1999999999999998E-2</v>
      </c>
      <c r="O16" s="4"/>
      <c r="P16" s="4"/>
      <c r="Q16" s="4">
        <v>18</v>
      </c>
      <c r="R16" s="4">
        <v>1.3</v>
      </c>
      <c r="S16" s="4">
        <v>5.6</v>
      </c>
      <c r="T16" s="4">
        <v>631</v>
      </c>
    </row>
    <row r="17" spans="1:20" ht="15.75" x14ac:dyDescent="0.25">
      <c r="A17" s="7" t="s">
        <v>63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75" x14ac:dyDescent="0.25">
      <c r="A18" s="7" t="s">
        <v>64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75" x14ac:dyDescent="0.25">
      <c r="A19" s="12" t="s">
        <v>56</v>
      </c>
      <c r="B19" s="3">
        <v>895</v>
      </c>
      <c r="C19" s="80">
        <f t="shared" ref="C19:S19" si="2">SUM(C12:C18)</f>
        <v>23.040000000000003</v>
      </c>
      <c r="D19" s="80">
        <f t="shared" si="2"/>
        <v>28.81</v>
      </c>
      <c r="E19" s="80">
        <f t="shared" si="2"/>
        <v>140.16</v>
      </c>
      <c r="F19" s="80">
        <f t="shared" si="2"/>
        <v>821.76</v>
      </c>
      <c r="G19" s="80">
        <f t="shared" si="2"/>
        <v>202.04</v>
      </c>
      <c r="H19" s="80">
        <f t="shared" si="2"/>
        <v>65.460000000000008</v>
      </c>
      <c r="I19" s="80">
        <f t="shared" si="2"/>
        <v>3.7900000000000005</v>
      </c>
      <c r="J19" s="80">
        <f t="shared" si="2"/>
        <v>299.85000000000002</v>
      </c>
      <c r="K19" s="80">
        <f t="shared" si="2"/>
        <v>330.15000000000003</v>
      </c>
      <c r="L19" s="80">
        <f t="shared" si="2"/>
        <v>9.0000000000000011E-3</v>
      </c>
      <c r="M19" s="80">
        <f t="shared" si="2"/>
        <v>1.2E-4</v>
      </c>
      <c r="N19" s="80">
        <f t="shared" si="2"/>
        <v>0.54700000000000004</v>
      </c>
      <c r="O19" s="80">
        <f t="shared" si="2"/>
        <v>0.44209999999999999</v>
      </c>
      <c r="P19" s="80">
        <f t="shared" si="2"/>
        <v>0.15510000000000002</v>
      </c>
      <c r="Q19" s="80">
        <f t="shared" si="2"/>
        <v>306.24</v>
      </c>
      <c r="R19" s="80">
        <f t="shared" si="2"/>
        <v>2.5640000000000001</v>
      </c>
      <c r="S19" s="80">
        <f t="shared" si="2"/>
        <v>16.533999999999999</v>
      </c>
      <c r="T19" s="80"/>
    </row>
    <row r="20" spans="1:20" ht="15.75" x14ac:dyDescent="0.25">
      <c r="A20" s="12" t="s">
        <v>4</v>
      </c>
      <c r="B20" s="6"/>
      <c r="C20" s="91"/>
      <c r="D20" s="91"/>
      <c r="E20" s="91"/>
      <c r="F20" s="9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 x14ac:dyDescent="0.25">
      <c r="A21" s="7" t="s">
        <v>168</v>
      </c>
      <c r="B21" s="6">
        <v>200</v>
      </c>
      <c r="C21" s="22">
        <v>1.4</v>
      </c>
      <c r="D21" s="113">
        <v>0.4</v>
      </c>
      <c r="E21" s="113">
        <v>22.8</v>
      </c>
      <c r="F21" s="113">
        <v>122</v>
      </c>
      <c r="G21" s="4">
        <v>34</v>
      </c>
      <c r="H21" s="4">
        <v>12</v>
      </c>
      <c r="I21" s="4">
        <v>0.6</v>
      </c>
      <c r="J21" s="4">
        <v>36</v>
      </c>
      <c r="K21" s="4">
        <v>100</v>
      </c>
      <c r="L21" s="4"/>
      <c r="M21" s="4"/>
      <c r="N21" s="4"/>
      <c r="O21" s="4">
        <v>0.02</v>
      </c>
      <c r="P21" s="4">
        <v>0.02</v>
      </c>
      <c r="Q21" s="4">
        <v>16</v>
      </c>
      <c r="R21" s="4"/>
      <c r="S21" s="4">
        <v>24.8</v>
      </c>
      <c r="T21" s="4">
        <v>707</v>
      </c>
    </row>
    <row r="22" spans="1:20" ht="15.75" x14ac:dyDescent="0.25">
      <c r="A22" s="7" t="s">
        <v>250</v>
      </c>
      <c r="B22" s="6">
        <v>30</v>
      </c>
      <c r="C22" s="22">
        <v>1.17</v>
      </c>
      <c r="D22" s="138">
        <v>9.18</v>
      </c>
      <c r="E22" s="138">
        <v>18.75</v>
      </c>
      <c r="F22" s="138">
        <v>162.6</v>
      </c>
      <c r="G22" s="4">
        <v>2.4</v>
      </c>
      <c r="H22" s="4">
        <v>1.8</v>
      </c>
      <c r="I22" s="4">
        <v>0.18</v>
      </c>
      <c r="J22" s="4">
        <v>12.6</v>
      </c>
      <c r="K22" s="4">
        <v>14.4</v>
      </c>
      <c r="L22" s="4"/>
      <c r="M22" s="4"/>
      <c r="N22" s="4"/>
      <c r="O22" s="4">
        <v>1.4999999999999999E-2</v>
      </c>
      <c r="P22" s="4">
        <v>6.0000000000000001E-3</v>
      </c>
      <c r="Q22" s="4">
        <v>2.1</v>
      </c>
      <c r="R22" s="4"/>
      <c r="S22" s="4"/>
      <c r="T22" s="4"/>
    </row>
    <row r="23" spans="1:20" ht="15.75" x14ac:dyDescent="0.25">
      <c r="A23" s="11" t="s">
        <v>73</v>
      </c>
      <c r="B23" s="6">
        <v>100</v>
      </c>
      <c r="C23" s="63">
        <v>0.4</v>
      </c>
      <c r="D23" s="63">
        <v>0.3</v>
      </c>
      <c r="E23" s="63">
        <v>10.3</v>
      </c>
      <c r="F23" s="63">
        <v>57</v>
      </c>
      <c r="G23" s="65">
        <v>19</v>
      </c>
      <c r="H23" s="65">
        <v>12</v>
      </c>
      <c r="I23" s="65">
        <v>0.3</v>
      </c>
      <c r="J23" s="65">
        <v>16</v>
      </c>
      <c r="K23" s="65">
        <v>55</v>
      </c>
      <c r="L23" s="65">
        <v>1E-3</v>
      </c>
      <c r="M23" s="65">
        <v>1E-3</v>
      </c>
      <c r="N23" s="65">
        <v>0.1</v>
      </c>
      <c r="O23" s="65">
        <v>0.02</v>
      </c>
      <c r="P23" s="65">
        <v>0.03</v>
      </c>
      <c r="Q23" s="65">
        <v>2</v>
      </c>
      <c r="R23" s="65">
        <v>0.9</v>
      </c>
      <c r="S23" s="65">
        <v>15</v>
      </c>
      <c r="T23" s="4"/>
    </row>
    <row r="24" spans="1:20" ht="15.75" x14ac:dyDescent="0.25">
      <c r="A24" s="12" t="s">
        <v>54</v>
      </c>
      <c r="B24" s="3">
        <v>330</v>
      </c>
      <c r="C24" s="80">
        <f t="shared" ref="C24:S24" si="3">SUM(C21:C23)</f>
        <v>2.9699999999999998</v>
      </c>
      <c r="D24" s="80">
        <f t="shared" si="3"/>
        <v>9.8800000000000008</v>
      </c>
      <c r="E24" s="80">
        <f t="shared" si="3"/>
        <v>51.849999999999994</v>
      </c>
      <c r="F24" s="80">
        <f t="shared" si="3"/>
        <v>341.6</v>
      </c>
      <c r="G24" s="80">
        <f t="shared" si="3"/>
        <v>55.4</v>
      </c>
      <c r="H24" s="80">
        <f t="shared" si="3"/>
        <v>25.8</v>
      </c>
      <c r="I24" s="80">
        <f t="shared" si="3"/>
        <v>1.08</v>
      </c>
      <c r="J24" s="80">
        <f t="shared" si="3"/>
        <v>64.599999999999994</v>
      </c>
      <c r="K24" s="80">
        <f t="shared" si="3"/>
        <v>169.4</v>
      </c>
      <c r="L24" s="80">
        <f t="shared" si="3"/>
        <v>1E-3</v>
      </c>
      <c r="M24" s="80">
        <f t="shared" si="3"/>
        <v>1E-3</v>
      </c>
      <c r="N24" s="80">
        <f t="shared" si="3"/>
        <v>0.1</v>
      </c>
      <c r="O24" s="80">
        <f t="shared" si="3"/>
        <v>5.5000000000000007E-2</v>
      </c>
      <c r="P24" s="80">
        <f t="shared" si="3"/>
        <v>5.6000000000000001E-2</v>
      </c>
      <c r="Q24" s="80">
        <f t="shared" si="3"/>
        <v>20.100000000000001</v>
      </c>
      <c r="R24" s="80">
        <f t="shared" si="3"/>
        <v>0.9</v>
      </c>
      <c r="S24" s="80">
        <f t="shared" si="3"/>
        <v>39.799999999999997</v>
      </c>
      <c r="T24" s="80"/>
    </row>
    <row r="25" spans="1:20" ht="15.75" x14ac:dyDescent="0.25">
      <c r="A25" s="2" t="s">
        <v>10</v>
      </c>
      <c r="B25" s="6"/>
      <c r="C25" s="80">
        <f t="shared" ref="C25:S25" si="4">SUM(C10+C19+C24)</f>
        <v>51.22</v>
      </c>
      <c r="D25" s="80">
        <f t="shared" si="4"/>
        <v>55.25</v>
      </c>
      <c r="E25" s="80">
        <f t="shared" si="4"/>
        <v>261.61</v>
      </c>
      <c r="F25" s="80">
        <f t="shared" si="4"/>
        <v>1756.56</v>
      </c>
      <c r="G25" s="80">
        <f t="shared" si="4"/>
        <v>681.04</v>
      </c>
      <c r="H25" s="80">
        <f t="shared" si="4"/>
        <v>177.26000000000002</v>
      </c>
      <c r="I25" s="80">
        <f t="shared" si="4"/>
        <v>8.16</v>
      </c>
      <c r="J25" s="80">
        <f t="shared" si="4"/>
        <v>676.15</v>
      </c>
      <c r="K25" s="80">
        <f t="shared" si="4"/>
        <v>765.05000000000007</v>
      </c>
      <c r="L25" s="80">
        <f t="shared" si="4"/>
        <v>4.1799999999999997E-2</v>
      </c>
      <c r="M25" s="80">
        <f t="shared" si="4"/>
        <v>1.1459999999999998E-2</v>
      </c>
      <c r="N25" s="80">
        <f t="shared" si="4"/>
        <v>1.907</v>
      </c>
      <c r="O25" s="80">
        <f t="shared" si="4"/>
        <v>0.78390000000000004</v>
      </c>
      <c r="P25" s="80">
        <f t="shared" si="4"/>
        <v>0.74520000000000008</v>
      </c>
      <c r="Q25" s="80">
        <f t="shared" si="4"/>
        <v>457.49</v>
      </c>
      <c r="R25" s="80">
        <f t="shared" si="4"/>
        <v>7.1140000000000008</v>
      </c>
      <c r="S25" s="80">
        <f t="shared" si="4"/>
        <v>67.757999999999996</v>
      </c>
      <c r="T25" s="80"/>
    </row>
  </sheetData>
  <mergeCells count="19">
    <mergeCell ref="A1:T1"/>
    <mergeCell ref="G2:T2"/>
    <mergeCell ref="A2:A3"/>
    <mergeCell ref="F2:F3"/>
    <mergeCell ref="B3:E3"/>
    <mergeCell ref="J3:J4"/>
    <mergeCell ref="K3:K4"/>
    <mergeCell ref="L3:L4"/>
    <mergeCell ref="M3:M4"/>
    <mergeCell ref="T3:T4"/>
    <mergeCell ref="S3:S4"/>
    <mergeCell ref="N3:N4"/>
    <mergeCell ref="O3:O4"/>
    <mergeCell ref="P3:P4"/>
    <mergeCell ref="Q3:Q4"/>
    <mergeCell ref="R3:R4"/>
    <mergeCell ref="G3:G4"/>
    <mergeCell ref="H3:H4"/>
    <mergeCell ref="I3:I4"/>
  </mergeCells>
  <phoneticPr fontId="0" type="noConversion"/>
  <printOptions verticalCentered="1"/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4"/>
  <sheetViews>
    <sheetView view="pageBreakPreview" zoomScaleNormal="100" zoomScaleSheetLayoutView="100" workbookViewId="0">
      <selection activeCell="T21" sqref="T21"/>
    </sheetView>
  </sheetViews>
  <sheetFormatPr defaultRowHeight="15" x14ac:dyDescent="0.25"/>
  <cols>
    <col min="1" max="1" width="23.5703125" style="24" customWidth="1"/>
    <col min="2" max="2" width="6.7109375" style="21" customWidth="1"/>
    <col min="3" max="3" width="7.7109375" style="21" customWidth="1"/>
    <col min="4" max="4" width="8.140625" style="21" customWidth="1"/>
    <col min="5" max="5" width="9.42578125" style="21" customWidth="1"/>
    <col min="6" max="6" width="8" style="21" customWidth="1"/>
    <col min="7" max="7" width="7" style="21" customWidth="1"/>
    <col min="8" max="8" width="6.7109375" style="21" customWidth="1"/>
    <col min="9" max="9" width="7.28515625" style="21" customWidth="1"/>
    <col min="10" max="10" width="6.28515625" style="21" customWidth="1"/>
    <col min="11" max="11" width="6.140625" style="21" customWidth="1"/>
    <col min="12" max="12" width="8.42578125" style="21" customWidth="1"/>
    <col min="13" max="13" width="8.140625" style="21" customWidth="1"/>
    <col min="14" max="14" width="6.140625" style="21" customWidth="1"/>
    <col min="15" max="15" width="6.28515625" style="21" customWidth="1"/>
    <col min="16" max="16" width="6.140625" style="21" customWidth="1"/>
    <col min="17" max="17" width="6.28515625" style="21" customWidth="1"/>
    <col min="18" max="18" width="5.42578125" style="21" customWidth="1"/>
    <col min="19" max="19" width="7.140625" style="21" customWidth="1"/>
    <col min="20" max="20" width="6.7109375" style="21" customWidth="1"/>
    <col min="21" max="16384" width="9.140625" style="21"/>
  </cols>
  <sheetData>
    <row r="1" spans="1:20" ht="18.75" x14ac:dyDescent="0.25">
      <c r="A1" s="187" t="s">
        <v>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4.25" customHeight="1" x14ac:dyDescent="0.25">
      <c r="A2" s="169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 x14ac:dyDescent="0.25">
      <c r="A3" s="169"/>
      <c r="B3" s="182" t="s">
        <v>9</v>
      </c>
      <c r="C3" s="183"/>
      <c r="D3" s="183"/>
      <c r="E3" s="183"/>
      <c r="F3" s="170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96" t="s">
        <v>92</v>
      </c>
    </row>
    <row r="4" spans="1:20" ht="18.75" customHeight="1" x14ac:dyDescent="0.25">
      <c r="A4" s="8" t="s">
        <v>2</v>
      </c>
      <c r="B4" s="9"/>
      <c r="C4" s="4"/>
      <c r="D4" s="4"/>
      <c r="E4" s="4"/>
      <c r="F4" s="4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97"/>
    </row>
    <row r="5" spans="1:20" ht="59.25" customHeight="1" x14ac:dyDescent="0.25">
      <c r="A5" s="17" t="s">
        <v>127</v>
      </c>
      <c r="B5" s="31" t="s">
        <v>75</v>
      </c>
      <c r="C5" s="4">
        <v>6.8</v>
      </c>
      <c r="D5" s="4">
        <v>7</v>
      </c>
      <c r="E5" s="4">
        <v>10.1</v>
      </c>
      <c r="F5" s="4">
        <v>158.5</v>
      </c>
      <c r="G5" s="39">
        <v>27.8</v>
      </c>
      <c r="H5" s="4">
        <v>9.6999999999999993</v>
      </c>
      <c r="I5" s="4">
        <v>1.6</v>
      </c>
      <c r="J5" s="4">
        <v>17.100000000000001</v>
      </c>
      <c r="K5" s="4">
        <v>27.8</v>
      </c>
      <c r="L5" s="4">
        <v>4.4999999999999998E-2</v>
      </c>
      <c r="M5" s="4"/>
      <c r="N5" s="4">
        <v>0.36</v>
      </c>
      <c r="O5" s="4"/>
      <c r="P5" s="4">
        <v>0.1</v>
      </c>
      <c r="Q5" s="4">
        <v>100</v>
      </c>
      <c r="R5" s="4">
        <v>0.1</v>
      </c>
      <c r="S5" s="4">
        <v>0.6</v>
      </c>
      <c r="T5" s="4">
        <v>463</v>
      </c>
    </row>
    <row r="6" spans="1:20" ht="15.75" x14ac:dyDescent="0.25">
      <c r="A6" s="17" t="s">
        <v>128</v>
      </c>
      <c r="B6" s="6">
        <v>150</v>
      </c>
      <c r="C6" s="22">
        <v>2.95</v>
      </c>
      <c r="D6" s="103">
        <v>0.56999999999999995</v>
      </c>
      <c r="E6" s="103">
        <v>26.53</v>
      </c>
      <c r="F6" s="103">
        <v>134.85</v>
      </c>
      <c r="G6" s="4">
        <v>60</v>
      </c>
      <c r="H6" s="4">
        <v>6</v>
      </c>
      <c r="I6" s="4">
        <v>0.6</v>
      </c>
      <c r="J6" s="4">
        <v>91.5</v>
      </c>
      <c r="K6" s="4">
        <v>45</v>
      </c>
      <c r="L6" s="4"/>
      <c r="M6" s="4"/>
      <c r="N6" s="4"/>
      <c r="O6" s="4"/>
      <c r="P6" s="4">
        <v>0.1</v>
      </c>
      <c r="Q6" s="4"/>
      <c r="R6" s="4"/>
      <c r="S6" s="4"/>
      <c r="T6" s="4">
        <v>302</v>
      </c>
    </row>
    <row r="7" spans="1:20" ht="18" customHeight="1" x14ac:dyDescent="0.25">
      <c r="A7" s="17" t="s">
        <v>129</v>
      </c>
      <c r="B7" s="10">
        <v>200</v>
      </c>
      <c r="C7" s="103">
        <v>2.6</v>
      </c>
      <c r="D7" s="103">
        <v>3.8</v>
      </c>
      <c r="E7" s="103">
        <v>22.4</v>
      </c>
      <c r="F7" s="103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4"/>
    </row>
    <row r="8" spans="1:20" ht="15.75" customHeight="1" x14ac:dyDescent="0.25">
      <c r="A8" s="17" t="s">
        <v>63</v>
      </c>
      <c r="B8" s="34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65"/>
    </row>
    <row r="9" spans="1:20" ht="16.350000000000001" customHeight="1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75" x14ac:dyDescent="0.25">
      <c r="A10" s="18" t="s">
        <v>53</v>
      </c>
      <c r="B10" s="13">
        <v>510</v>
      </c>
      <c r="C10" s="82">
        <f t="shared" ref="C10:I10" si="0">SUM(C5:C9)</f>
        <v>16.259999999999998</v>
      </c>
      <c r="D10" s="82">
        <f t="shared" si="0"/>
        <v>13.38</v>
      </c>
      <c r="E10" s="82">
        <f t="shared" si="0"/>
        <v>80.58</v>
      </c>
      <c r="F10" s="82">
        <f t="shared" si="0"/>
        <v>539.75</v>
      </c>
      <c r="G10" s="82">
        <f t="shared" si="0"/>
        <v>361.90000000000003</v>
      </c>
      <c r="H10" s="82">
        <f t="shared" si="0"/>
        <v>47.400000000000006</v>
      </c>
      <c r="I10" s="82">
        <f t="shared" si="0"/>
        <v>3.0500000000000003</v>
      </c>
      <c r="J10" s="82">
        <f t="shared" ref="J10:S10" si="1">SUM(J5:J9)</f>
        <v>186.3</v>
      </c>
      <c r="K10" s="82">
        <f t="shared" si="1"/>
        <v>216.3</v>
      </c>
      <c r="L10" s="82">
        <f t="shared" si="1"/>
        <v>4.4999999999999998E-2</v>
      </c>
      <c r="M10" s="82">
        <f t="shared" si="1"/>
        <v>1.0000000000000001E-5</v>
      </c>
      <c r="N10" s="82">
        <f t="shared" si="1"/>
        <v>0.36099999999999999</v>
      </c>
      <c r="O10" s="82">
        <f t="shared" si="1"/>
        <v>0.26600000000000001</v>
      </c>
      <c r="P10" s="82">
        <f t="shared" si="1"/>
        <v>0.47410000000000002</v>
      </c>
      <c r="Q10" s="82">
        <f t="shared" si="1"/>
        <v>126.58</v>
      </c>
      <c r="R10" s="82">
        <f t="shared" si="1"/>
        <v>1.3</v>
      </c>
      <c r="S10" s="82">
        <f t="shared" si="1"/>
        <v>1.6540000000000001</v>
      </c>
      <c r="T10" s="82"/>
    </row>
    <row r="11" spans="1:20" ht="15.75" x14ac:dyDescent="0.25">
      <c r="A11" s="18" t="s">
        <v>3</v>
      </c>
      <c r="B11" s="10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5" x14ac:dyDescent="0.25">
      <c r="A12" s="11" t="s">
        <v>175</v>
      </c>
      <c r="B12" s="6">
        <v>60</v>
      </c>
      <c r="C12" s="118"/>
      <c r="D12" s="118">
        <v>2.4</v>
      </c>
      <c r="E12" s="118">
        <v>4.2</v>
      </c>
      <c r="F12" s="118">
        <v>33.64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/>
      <c r="M12" s="88"/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238</v>
      </c>
    </row>
    <row r="13" spans="1:20" ht="60" x14ac:dyDescent="0.25">
      <c r="A13" s="61" t="s">
        <v>137</v>
      </c>
      <c r="B13" s="64">
        <v>250</v>
      </c>
      <c r="C13" s="62">
        <v>5.25</v>
      </c>
      <c r="D13" s="62">
        <v>6.5</v>
      </c>
      <c r="E13" s="62">
        <v>7.5</v>
      </c>
      <c r="F13" s="62">
        <v>126</v>
      </c>
      <c r="G13" s="63">
        <v>58.6</v>
      </c>
      <c r="H13" s="63">
        <v>15.93</v>
      </c>
      <c r="I13" s="63">
        <v>0.67</v>
      </c>
      <c r="J13" s="63">
        <v>19.25</v>
      </c>
      <c r="K13" s="63">
        <v>12.3</v>
      </c>
      <c r="L13" s="63"/>
      <c r="M13" s="63"/>
      <c r="N13" s="63"/>
      <c r="O13" s="63">
        <v>7.0000000000000001E-3</v>
      </c>
      <c r="P13" s="63">
        <v>9.4999999999999998E-3</v>
      </c>
      <c r="Q13" s="63">
        <v>32.5</v>
      </c>
      <c r="R13" s="63"/>
      <c r="S13" s="63">
        <v>0.7</v>
      </c>
      <c r="T13" s="139" t="s">
        <v>244</v>
      </c>
    </row>
    <row r="14" spans="1:20" ht="29.25" customHeight="1" x14ac:dyDescent="0.25">
      <c r="A14" s="17" t="s">
        <v>131</v>
      </c>
      <c r="B14" s="10" t="s">
        <v>93</v>
      </c>
      <c r="C14" s="22">
        <v>10.1</v>
      </c>
      <c r="D14" s="103">
        <v>14.3</v>
      </c>
      <c r="E14" s="103">
        <v>1.9</v>
      </c>
      <c r="F14" s="103">
        <v>160.69999999999999</v>
      </c>
      <c r="G14" s="4">
        <v>9.8800000000000008</v>
      </c>
      <c r="H14" s="4">
        <v>4.82</v>
      </c>
      <c r="I14" s="4">
        <v>1.6839999999999999</v>
      </c>
      <c r="J14" s="4">
        <v>117.7</v>
      </c>
      <c r="K14" s="4">
        <v>13</v>
      </c>
      <c r="L14" s="4">
        <v>4.5999999999999999E-3</v>
      </c>
      <c r="M14" s="4"/>
      <c r="N14" s="4">
        <v>0.57999999999999996</v>
      </c>
      <c r="O14" s="4">
        <v>4.1000000000000002E-2</v>
      </c>
      <c r="P14" s="4">
        <v>9.0999999999999998E-2</v>
      </c>
      <c r="Q14" s="4"/>
      <c r="R14" s="4">
        <v>3.4</v>
      </c>
      <c r="S14" s="4">
        <v>1.23</v>
      </c>
      <c r="T14" s="4">
        <v>437</v>
      </c>
    </row>
    <row r="15" spans="1:20" ht="31.5" x14ac:dyDescent="0.25">
      <c r="A15" s="7" t="s">
        <v>132</v>
      </c>
      <c r="B15" s="6">
        <v>150</v>
      </c>
      <c r="C15" s="4">
        <v>1</v>
      </c>
      <c r="D15" s="4">
        <v>6.9</v>
      </c>
      <c r="E15" s="4">
        <v>26.5</v>
      </c>
      <c r="F15" s="4">
        <v>187.7</v>
      </c>
      <c r="G15" s="4">
        <v>18</v>
      </c>
      <c r="H15" s="4">
        <v>18</v>
      </c>
      <c r="I15" s="4">
        <v>0.09</v>
      </c>
      <c r="J15" s="4">
        <v>50</v>
      </c>
      <c r="K15" s="4">
        <v>33</v>
      </c>
      <c r="L15" s="4"/>
      <c r="M15" s="4"/>
      <c r="N15" s="4"/>
      <c r="O15" s="4"/>
      <c r="P15" s="4">
        <v>0.03</v>
      </c>
      <c r="Q15" s="4">
        <v>104.2</v>
      </c>
      <c r="R15" s="4"/>
      <c r="S15" s="4">
        <v>2.0099999999999998</v>
      </c>
      <c r="T15" s="139" t="s">
        <v>247</v>
      </c>
    </row>
    <row r="16" spans="1:20" ht="18.75" customHeight="1" x14ac:dyDescent="0.25">
      <c r="A16" s="7" t="s">
        <v>81</v>
      </c>
      <c r="B16" s="6">
        <v>200</v>
      </c>
      <c r="C16" s="103">
        <v>0.4</v>
      </c>
      <c r="D16" s="103">
        <v>0.2</v>
      </c>
      <c r="E16" s="103">
        <v>26.4</v>
      </c>
      <c r="F16" s="103">
        <v>120</v>
      </c>
      <c r="G16" s="4">
        <v>36</v>
      </c>
      <c r="H16" s="4">
        <v>12</v>
      </c>
      <c r="I16" s="4">
        <v>0.06</v>
      </c>
      <c r="J16" s="4">
        <v>26</v>
      </c>
      <c r="K16" s="4">
        <v>108</v>
      </c>
      <c r="L16" s="4"/>
      <c r="M16" s="4"/>
      <c r="N16" s="4"/>
      <c r="O16" s="4">
        <v>0.04</v>
      </c>
      <c r="P16" s="4">
        <v>0.04</v>
      </c>
      <c r="Q16" s="4">
        <v>26</v>
      </c>
      <c r="R16" s="4"/>
      <c r="S16" s="4">
        <v>10</v>
      </c>
      <c r="T16" s="4">
        <v>707</v>
      </c>
    </row>
    <row r="17" spans="1:20" ht="15.75" x14ac:dyDescent="0.25">
      <c r="A17" s="7" t="s">
        <v>63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75" x14ac:dyDescent="0.25">
      <c r="A18" s="7" t="s">
        <v>64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75" x14ac:dyDescent="0.25">
      <c r="A19" s="18" t="s">
        <v>56</v>
      </c>
      <c r="B19" s="13">
        <v>850</v>
      </c>
      <c r="C19" s="82">
        <f>SUM(C12:C18)</f>
        <v>23.720000000000002</v>
      </c>
      <c r="D19" s="82">
        <f t="shared" ref="D19:S19" si="2">SUM(D12:D18)</f>
        <v>33.99</v>
      </c>
      <c r="E19" s="82">
        <f t="shared" si="2"/>
        <v>105.35</v>
      </c>
      <c r="F19" s="82">
        <f t="shared" si="2"/>
        <v>797.74</v>
      </c>
      <c r="G19" s="82">
        <f t="shared" si="2"/>
        <v>243.95000000000002</v>
      </c>
      <c r="H19" s="82">
        <f t="shared" si="2"/>
        <v>84.550000000000011</v>
      </c>
      <c r="I19" s="82">
        <f t="shared" si="2"/>
        <v>3.9240000000000004</v>
      </c>
      <c r="J19" s="82">
        <f t="shared" si="2"/>
        <v>347.23</v>
      </c>
      <c r="K19" s="82">
        <f t="shared" si="2"/>
        <v>312.28000000000003</v>
      </c>
      <c r="L19" s="82">
        <f t="shared" si="2"/>
        <v>4.5999999999999999E-3</v>
      </c>
      <c r="M19" s="82">
        <f t="shared" si="2"/>
        <v>2.0000000000000002E-5</v>
      </c>
      <c r="N19" s="82">
        <f t="shared" si="2"/>
        <v>0.92499999999999993</v>
      </c>
      <c r="O19" s="82">
        <f t="shared" si="2"/>
        <v>0.45799999999999996</v>
      </c>
      <c r="P19" s="82">
        <f t="shared" si="2"/>
        <v>0.22550000000000003</v>
      </c>
      <c r="Q19" s="82">
        <f t="shared" si="2"/>
        <v>187.4</v>
      </c>
      <c r="R19" s="82">
        <f t="shared" si="2"/>
        <v>3.4</v>
      </c>
      <c r="S19" s="82">
        <f t="shared" si="2"/>
        <v>14.164000000000001</v>
      </c>
      <c r="T19" s="82"/>
    </row>
    <row r="20" spans="1:20" ht="15.75" x14ac:dyDescent="0.25">
      <c r="A20" s="18" t="s">
        <v>4</v>
      </c>
      <c r="B20" s="10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31.5" x14ac:dyDescent="0.25">
      <c r="A21" s="17" t="s">
        <v>163</v>
      </c>
      <c r="B21" s="6" t="s">
        <v>164</v>
      </c>
      <c r="C21" s="5">
        <v>6.6</v>
      </c>
      <c r="D21" s="5">
        <v>8.6</v>
      </c>
      <c r="E21" s="5">
        <v>33.1</v>
      </c>
      <c r="F21" s="5">
        <v>324.7</v>
      </c>
      <c r="G21" s="4">
        <v>140.63999999999999</v>
      </c>
      <c r="H21" s="4">
        <v>27.48</v>
      </c>
      <c r="I21" s="4">
        <v>0.6</v>
      </c>
      <c r="J21" s="4">
        <v>104.8</v>
      </c>
      <c r="K21" s="4">
        <v>12.3</v>
      </c>
      <c r="L21" s="4">
        <v>7.0000000000000001E-3</v>
      </c>
      <c r="M21" s="4">
        <v>5.0000000000000001E-3</v>
      </c>
      <c r="N21" s="4">
        <v>0.25</v>
      </c>
      <c r="O21" s="4">
        <v>8.3000000000000004E-2</v>
      </c>
      <c r="P21" s="4">
        <v>0.214</v>
      </c>
      <c r="Q21" s="4">
        <v>28.8</v>
      </c>
      <c r="R21" s="4">
        <v>0.14000000000000001</v>
      </c>
      <c r="S21" s="4">
        <v>0.57999999999999996</v>
      </c>
      <c r="T21" s="4">
        <v>726</v>
      </c>
    </row>
    <row r="22" spans="1:20" ht="31.5" x14ac:dyDescent="0.25">
      <c r="A22" s="78" t="s">
        <v>157</v>
      </c>
      <c r="B22" s="34">
        <v>200</v>
      </c>
      <c r="C22" s="60">
        <v>1</v>
      </c>
      <c r="D22" s="60">
        <v>1</v>
      </c>
      <c r="E22" s="60">
        <v>1.4</v>
      </c>
      <c r="F22" s="60">
        <v>58.4</v>
      </c>
      <c r="G22" s="60">
        <v>45.12</v>
      </c>
      <c r="H22" s="60">
        <v>12.5</v>
      </c>
      <c r="I22" s="60">
        <v>1.34</v>
      </c>
      <c r="J22" s="60">
        <v>37.200000000000003</v>
      </c>
      <c r="K22" s="60">
        <v>80.34</v>
      </c>
      <c r="L22" s="60">
        <v>2E-3</v>
      </c>
      <c r="M22" s="60">
        <v>5.0000000000000001E-4</v>
      </c>
      <c r="N22" s="60"/>
      <c r="O22" s="60">
        <v>1.2E-2</v>
      </c>
      <c r="P22" s="60">
        <v>5.6000000000000001E-2</v>
      </c>
      <c r="Q22" s="60">
        <v>16.600000000000001</v>
      </c>
      <c r="R22" s="60">
        <v>1.4E-2</v>
      </c>
      <c r="S22" s="60">
        <v>0.3</v>
      </c>
      <c r="T22" s="60">
        <v>630</v>
      </c>
    </row>
    <row r="23" spans="1:20" ht="15.75" x14ac:dyDescent="0.25">
      <c r="A23" s="18" t="s">
        <v>54</v>
      </c>
      <c r="B23" s="13">
        <v>300</v>
      </c>
      <c r="C23" s="82">
        <f t="shared" ref="C23:S23" si="3">SUM(C21:C22)</f>
        <v>7.6</v>
      </c>
      <c r="D23" s="82">
        <f t="shared" si="3"/>
        <v>9.6</v>
      </c>
      <c r="E23" s="82">
        <f t="shared" si="3"/>
        <v>34.5</v>
      </c>
      <c r="F23" s="82">
        <f t="shared" si="3"/>
        <v>383.09999999999997</v>
      </c>
      <c r="G23" s="82">
        <f t="shared" si="3"/>
        <v>185.76</v>
      </c>
      <c r="H23" s="82">
        <f t="shared" si="3"/>
        <v>39.980000000000004</v>
      </c>
      <c r="I23" s="82">
        <f t="shared" si="3"/>
        <v>1.94</v>
      </c>
      <c r="J23" s="82">
        <f t="shared" si="3"/>
        <v>142</v>
      </c>
      <c r="K23" s="82">
        <f t="shared" si="3"/>
        <v>92.64</v>
      </c>
      <c r="L23" s="82">
        <f t="shared" si="3"/>
        <v>9.0000000000000011E-3</v>
      </c>
      <c r="M23" s="82">
        <f t="shared" si="3"/>
        <v>5.4999999999999997E-3</v>
      </c>
      <c r="N23" s="82">
        <f t="shared" si="3"/>
        <v>0.25</v>
      </c>
      <c r="O23" s="82">
        <f t="shared" si="3"/>
        <v>9.5000000000000001E-2</v>
      </c>
      <c r="P23" s="82">
        <f t="shared" si="3"/>
        <v>0.27</v>
      </c>
      <c r="Q23" s="82">
        <f t="shared" si="3"/>
        <v>45.400000000000006</v>
      </c>
      <c r="R23" s="82">
        <f t="shared" si="3"/>
        <v>0.15400000000000003</v>
      </c>
      <c r="S23" s="82">
        <f t="shared" si="3"/>
        <v>0.87999999999999989</v>
      </c>
      <c r="T23" s="82"/>
    </row>
    <row r="24" spans="1:20" ht="15.75" x14ac:dyDescent="0.25">
      <c r="A24" s="14" t="s">
        <v>10</v>
      </c>
      <c r="B24" s="15"/>
      <c r="C24" s="80">
        <f t="shared" ref="C24:S24" si="4">SUM(C10+C19+C23)</f>
        <v>47.580000000000005</v>
      </c>
      <c r="D24" s="80">
        <f t="shared" si="4"/>
        <v>56.970000000000006</v>
      </c>
      <c r="E24" s="80">
        <f t="shared" si="4"/>
        <v>220.43</v>
      </c>
      <c r="F24" s="80">
        <f t="shared" si="4"/>
        <v>1720.59</v>
      </c>
      <c r="G24" s="80">
        <f t="shared" si="4"/>
        <v>791.61</v>
      </c>
      <c r="H24" s="80">
        <f t="shared" si="4"/>
        <v>171.93</v>
      </c>
      <c r="I24" s="80">
        <f t="shared" si="4"/>
        <v>8.9139999999999997</v>
      </c>
      <c r="J24" s="80">
        <f t="shared" si="4"/>
        <v>675.53</v>
      </c>
      <c r="K24" s="80">
        <f t="shared" si="4"/>
        <v>621.22</v>
      </c>
      <c r="L24" s="80">
        <f t="shared" si="4"/>
        <v>5.8599999999999999E-2</v>
      </c>
      <c r="M24" s="80">
        <f t="shared" si="4"/>
        <v>5.5299999999999993E-3</v>
      </c>
      <c r="N24" s="80">
        <f t="shared" si="4"/>
        <v>1.536</v>
      </c>
      <c r="O24" s="80">
        <f t="shared" si="4"/>
        <v>0.81899999999999995</v>
      </c>
      <c r="P24" s="80">
        <f t="shared" si="4"/>
        <v>0.96960000000000002</v>
      </c>
      <c r="Q24" s="80">
        <f t="shared" si="4"/>
        <v>359.38</v>
      </c>
      <c r="R24" s="80">
        <f t="shared" si="4"/>
        <v>4.8540000000000001</v>
      </c>
      <c r="S24" s="80">
        <f t="shared" si="4"/>
        <v>16.698</v>
      </c>
      <c r="T24" s="80"/>
    </row>
  </sheetData>
  <mergeCells count="19"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T3:T4"/>
    <mergeCell ref="S3:S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"/>
  <sheetViews>
    <sheetView view="pageBreakPreview" zoomScaleNormal="100" zoomScaleSheetLayoutView="130" workbookViewId="0">
      <selection activeCell="D14" sqref="D14"/>
    </sheetView>
  </sheetViews>
  <sheetFormatPr defaultRowHeight="15" x14ac:dyDescent="0.25"/>
  <cols>
    <col min="1" max="1" width="23.28515625" style="1" customWidth="1"/>
    <col min="2" max="2" width="7.5703125" style="16" customWidth="1"/>
    <col min="3" max="3" width="7" customWidth="1"/>
    <col min="4" max="4" width="7.5703125" customWidth="1"/>
    <col min="5" max="5" width="8.5703125" customWidth="1"/>
    <col min="6" max="6" width="6.42578125" customWidth="1"/>
    <col min="7" max="7" width="6.28515625" customWidth="1"/>
    <col min="8" max="8" width="6.5703125" customWidth="1"/>
    <col min="9" max="11" width="6.28515625" customWidth="1"/>
    <col min="12" max="12" width="7.42578125" customWidth="1"/>
    <col min="13" max="13" width="8.28515625" customWidth="1"/>
    <col min="14" max="17" width="6.28515625" customWidth="1"/>
    <col min="18" max="18" width="7" customWidth="1"/>
    <col min="19" max="19" width="6.28515625" customWidth="1"/>
    <col min="20" max="20" width="8.28515625" customWidth="1"/>
  </cols>
  <sheetData>
    <row r="1" spans="1:20" ht="18.75" x14ac:dyDescent="0.3">
      <c r="A1" s="167" t="s">
        <v>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4.25" customHeight="1" x14ac:dyDescent="0.25">
      <c r="A2" s="198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 x14ac:dyDescent="0.25">
      <c r="A3" s="199"/>
      <c r="B3" s="182" t="s">
        <v>9</v>
      </c>
      <c r="C3" s="183"/>
      <c r="D3" s="183"/>
      <c r="E3" s="183"/>
      <c r="F3" s="170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75" t="s">
        <v>92</v>
      </c>
    </row>
    <row r="4" spans="1:20" ht="18.75" customHeight="1" x14ac:dyDescent="0.25">
      <c r="A4" s="2" t="s">
        <v>2</v>
      </c>
      <c r="B4" s="6"/>
      <c r="C4" s="4"/>
      <c r="D4" s="4"/>
      <c r="E4" s="4"/>
      <c r="F4" s="4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200"/>
    </row>
    <row r="5" spans="1:20" ht="30.75" customHeight="1" x14ac:dyDescent="0.25">
      <c r="A5" s="11" t="s">
        <v>133</v>
      </c>
      <c r="B5" s="31" t="s">
        <v>134</v>
      </c>
      <c r="C5" s="103">
        <v>14.3</v>
      </c>
      <c r="D5" s="103">
        <v>20.6</v>
      </c>
      <c r="E5" s="103">
        <v>2.85</v>
      </c>
      <c r="F5" s="103">
        <v>222.9</v>
      </c>
      <c r="G5" s="39">
        <v>141.69999999999999</v>
      </c>
      <c r="H5" s="4">
        <v>11.6</v>
      </c>
      <c r="I5" s="4">
        <v>1.45</v>
      </c>
      <c r="J5" s="4">
        <v>121.9</v>
      </c>
      <c r="K5" s="4">
        <v>45.7</v>
      </c>
      <c r="L5" s="4">
        <v>3.0000000000000001E-3</v>
      </c>
      <c r="M5" s="4">
        <v>1E-4</v>
      </c>
      <c r="N5" s="4">
        <v>8.1000000000000003E-2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4">
        <v>340</v>
      </c>
    </row>
    <row r="6" spans="1:20" ht="15.75" x14ac:dyDescent="0.25">
      <c r="A6" s="17" t="s">
        <v>135</v>
      </c>
      <c r="B6" s="10">
        <v>100</v>
      </c>
      <c r="C6" s="22">
        <v>10.9</v>
      </c>
      <c r="D6" s="103">
        <v>7.6</v>
      </c>
      <c r="E6" s="103">
        <v>0.3</v>
      </c>
      <c r="F6" s="103">
        <v>164.6</v>
      </c>
      <c r="G6" s="4">
        <v>28.87</v>
      </c>
      <c r="H6" s="4">
        <v>15.29</v>
      </c>
      <c r="I6" s="4">
        <v>0.6</v>
      </c>
      <c r="J6" s="4">
        <v>73.900000000000006</v>
      </c>
      <c r="K6" s="4">
        <v>20.399999999999999</v>
      </c>
      <c r="L6" s="4">
        <v>6.6000000000000003E-2</v>
      </c>
      <c r="M6" s="4">
        <v>1.9E-2</v>
      </c>
      <c r="N6" s="4">
        <v>1.53</v>
      </c>
      <c r="O6" s="4">
        <v>1.0999999999999999E-2</v>
      </c>
      <c r="P6" s="4">
        <v>1.4999999999999999E-2</v>
      </c>
      <c r="Q6" s="4">
        <v>40</v>
      </c>
      <c r="R6" s="4">
        <v>1.45</v>
      </c>
      <c r="S6" s="4"/>
      <c r="T6" s="4">
        <v>373</v>
      </c>
    </row>
    <row r="7" spans="1:20" ht="15.75" x14ac:dyDescent="0.25">
      <c r="A7" s="17" t="s">
        <v>136</v>
      </c>
      <c r="B7" s="6">
        <v>200</v>
      </c>
      <c r="C7" s="79">
        <v>0.2</v>
      </c>
      <c r="D7" s="79"/>
      <c r="E7" s="79">
        <v>6.5</v>
      </c>
      <c r="F7" s="79">
        <v>26.8</v>
      </c>
      <c r="G7" s="79">
        <v>4.5</v>
      </c>
      <c r="H7" s="79">
        <v>0.8</v>
      </c>
      <c r="I7" s="79">
        <v>0.7</v>
      </c>
      <c r="J7" s="79">
        <v>7.2</v>
      </c>
      <c r="K7" s="79">
        <v>0.8</v>
      </c>
      <c r="L7" s="79"/>
      <c r="M7" s="79"/>
      <c r="N7" s="79"/>
      <c r="O7" s="79"/>
      <c r="P7" s="79">
        <v>0.01</v>
      </c>
      <c r="Q7" s="79">
        <v>0.3</v>
      </c>
      <c r="R7" s="79"/>
      <c r="S7" s="79">
        <v>0.04</v>
      </c>
      <c r="T7" s="4">
        <v>685</v>
      </c>
    </row>
    <row r="8" spans="1:20" ht="16.5" customHeight="1" x14ac:dyDescent="0.25">
      <c r="A8" s="17" t="s">
        <v>63</v>
      </c>
      <c r="B8" s="6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79"/>
    </row>
    <row r="9" spans="1:20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75" x14ac:dyDescent="0.25">
      <c r="A10" s="12" t="s">
        <v>53</v>
      </c>
      <c r="B10" s="3">
        <v>510</v>
      </c>
      <c r="C10" s="80">
        <f t="shared" ref="C10:I10" si="0">SUM(C5:C9)</f>
        <v>29.310000000000002</v>
      </c>
      <c r="D10" s="80">
        <f t="shared" si="0"/>
        <v>30.210000000000004</v>
      </c>
      <c r="E10" s="80">
        <f t="shared" si="0"/>
        <v>31.200000000000003</v>
      </c>
      <c r="F10" s="80">
        <f t="shared" si="0"/>
        <v>548.29999999999995</v>
      </c>
      <c r="G10" s="80">
        <f t="shared" si="0"/>
        <v>227.17</v>
      </c>
      <c r="H10" s="80">
        <f t="shared" si="0"/>
        <v>47.99</v>
      </c>
      <c r="I10" s="80">
        <f t="shared" si="0"/>
        <v>3.4</v>
      </c>
      <c r="J10" s="80">
        <f t="shared" ref="J10:S10" si="1">SUM(J5:J9)</f>
        <v>266.7</v>
      </c>
      <c r="K10" s="80">
        <f t="shared" si="1"/>
        <v>142.39999999999998</v>
      </c>
      <c r="L10" s="80">
        <f t="shared" si="1"/>
        <v>6.9000000000000006E-2</v>
      </c>
      <c r="M10" s="80">
        <f t="shared" si="1"/>
        <v>1.9109999999999999E-2</v>
      </c>
      <c r="N10" s="80">
        <f t="shared" si="1"/>
        <v>1.6119999999999999</v>
      </c>
      <c r="O10" s="80">
        <f t="shared" si="1"/>
        <v>0.31699999999999995</v>
      </c>
      <c r="P10" s="80">
        <f t="shared" si="1"/>
        <v>0.6391</v>
      </c>
      <c r="Q10" s="80">
        <f t="shared" si="1"/>
        <v>290.3</v>
      </c>
      <c r="R10" s="80">
        <f t="shared" si="1"/>
        <v>5.45</v>
      </c>
      <c r="S10" s="80">
        <f t="shared" si="1"/>
        <v>0.35399999999999998</v>
      </c>
      <c r="T10" s="80"/>
    </row>
    <row r="11" spans="1:20" ht="15.75" x14ac:dyDescent="0.25">
      <c r="A11" s="12" t="s">
        <v>3</v>
      </c>
      <c r="B11" s="6"/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3.5" customHeight="1" x14ac:dyDescent="0.25">
      <c r="A12" s="17" t="s">
        <v>172</v>
      </c>
      <c r="B12" s="6">
        <v>60</v>
      </c>
      <c r="C12" s="70">
        <v>2.64</v>
      </c>
      <c r="D12" s="71">
        <v>0.18</v>
      </c>
      <c r="E12" s="71">
        <v>6.84</v>
      </c>
      <c r="F12" s="71">
        <v>33.64</v>
      </c>
      <c r="G12" s="72">
        <v>11.48</v>
      </c>
      <c r="H12" s="72">
        <v>3.15</v>
      </c>
      <c r="I12" s="73">
        <v>0.37</v>
      </c>
      <c r="J12" s="73">
        <v>21.16</v>
      </c>
      <c r="K12" s="73">
        <v>6.76</v>
      </c>
      <c r="L12" s="73"/>
      <c r="M12" s="73"/>
      <c r="N12" s="73">
        <v>9.8000000000000004E-2</v>
      </c>
      <c r="O12" s="73"/>
      <c r="P12" s="73">
        <v>0.05</v>
      </c>
      <c r="Q12" s="73">
        <v>51.66</v>
      </c>
      <c r="R12" s="73"/>
      <c r="S12" s="73">
        <v>2.0299999999999998</v>
      </c>
      <c r="T12" s="140" t="s">
        <v>239</v>
      </c>
    </row>
    <row r="13" spans="1:20" ht="31.5" x14ac:dyDescent="0.25">
      <c r="A13" s="17" t="s">
        <v>130</v>
      </c>
      <c r="B13" s="31">
        <v>250</v>
      </c>
      <c r="C13" s="22">
        <v>9.23</v>
      </c>
      <c r="D13" s="118">
        <v>7.5</v>
      </c>
      <c r="E13" s="118">
        <v>11.93</v>
      </c>
      <c r="F13" s="118">
        <v>151.80000000000001</v>
      </c>
      <c r="G13" s="4">
        <v>37.75</v>
      </c>
      <c r="H13" s="4">
        <v>18.75</v>
      </c>
      <c r="I13" s="4">
        <v>0.85</v>
      </c>
      <c r="J13" s="4">
        <v>122</v>
      </c>
      <c r="K13" s="4">
        <v>41.5</v>
      </c>
      <c r="L13" s="4">
        <v>0.04</v>
      </c>
      <c r="M13" s="4">
        <v>1.4999999999999999E-2</v>
      </c>
      <c r="N13" s="4">
        <v>0.75</v>
      </c>
      <c r="O13" s="4">
        <v>1.2500000000000001E-2</v>
      </c>
      <c r="P13" s="4">
        <v>1.0999999999999999E-2</v>
      </c>
      <c r="Q13" s="4">
        <v>110</v>
      </c>
      <c r="R13" s="4">
        <v>1.6</v>
      </c>
      <c r="S13" s="4">
        <v>0.12</v>
      </c>
      <c r="T13" s="142" t="s">
        <v>245</v>
      </c>
    </row>
    <row r="14" spans="1:20" ht="43.5" x14ac:dyDescent="0.25">
      <c r="A14" s="78" t="s">
        <v>253</v>
      </c>
      <c r="B14" s="34" t="s">
        <v>138</v>
      </c>
      <c r="C14" s="63">
        <v>10.199999999999999</v>
      </c>
      <c r="D14" s="63">
        <v>5.8</v>
      </c>
      <c r="E14" s="63">
        <v>11.8</v>
      </c>
      <c r="F14" s="63">
        <v>242</v>
      </c>
      <c r="G14" s="63">
        <v>175.9</v>
      </c>
      <c r="H14" s="63">
        <v>51.8</v>
      </c>
      <c r="I14" s="63">
        <v>0.75600000000000001</v>
      </c>
      <c r="J14" s="63">
        <v>113.8</v>
      </c>
      <c r="K14" s="63">
        <v>170</v>
      </c>
      <c r="L14" s="63">
        <v>6.9999999999999999E-4</v>
      </c>
      <c r="M14" s="63">
        <v>6.9999999999999999E-4</v>
      </c>
      <c r="N14" s="63">
        <v>2.5999999999999999E-2</v>
      </c>
      <c r="O14" s="63">
        <v>1.0999999999999999E-2</v>
      </c>
      <c r="P14" s="63">
        <v>1.7999999999999999E-2</v>
      </c>
      <c r="Q14" s="63">
        <v>83.2</v>
      </c>
      <c r="R14" s="63"/>
      <c r="S14" s="63">
        <v>10.8</v>
      </c>
      <c r="T14" s="63">
        <v>440</v>
      </c>
    </row>
    <row r="15" spans="1:20" ht="31.5" x14ac:dyDescent="0.25">
      <c r="A15" s="11" t="s">
        <v>65</v>
      </c>
      <c r="B15" s="6">
        <v>200</v>
      </c>
      <c r="C15" s="103">
        <v>0.6</v>
      </c>
      <c r="D15" s="103"/>
      <c r="E15" s="103">
        <v>29</v>
      </c>
      <c r="F15" s="103">
        <v>111.2</v>
      </c>
      <c r="G15" s="4">
        <v>25.2</v>
      </c>
      <c r="H15" s="4">
        <v>19.399999999999999</v>
      </c>
      <c r="I15" s="4">
        <v>0.6</v>
      </c>
      <c r="J15" s="4">
        <v>39.6</v>
      </c>
      <c r="K15" s="4"/>
      <c r="L15" s="4"/>
      <c r="M15" s="4"/>
      <c r="N15" s="4"/>
      <c r="O15" s="4">
        <v>6.0000000000000001E-3</v>
      </c>
      <c r="P15" s="4">
        <v>0.02</v>
      </c>
      <c r="Q15" s="4">
        <v>10</v>
      </c>
      <c r="R15" s="4"/>
      <c r="S15" s="4">
        <v>0.4</v>
      </c>
      <c r="T15" s="4">
        <v>638</v>
      </c>
    </row>
    <row r="16" spans="1:20" ht="15.75" x14ac:dyDescent="0.25">
      <c r="A16" s="7" t="s">
        <v>63</v>
      </c>
      <c r="B16" s="6">
        <v>60</v>
      </c>
      <c r="C16" s="22">
        <v>4.42</v>
      </c>
      <c r="D16" s="103">
        <v>2.7</v>
      </c>
      <c r="E16" s="103">
        <v>26.1</v>
      </c>
      <c r="F16" s="103">
        <v>92</v>
      </c>
      <c r="G16" s="4">
        <v>75</v>
      </c>
      <c r="H16" s="4">
        <v>20.6</v>
      </c>
      <c r="I16" s="4">
        <v>0.16</v>
      </c>
      <c r="J16" s="4">
        <v>77.400000000000006</v>
      </c>
      <c r="K16" s="4">
        <v>84.6</v>
      </c>
      <c r="L16" s="4"/>
      <c r="M16" s="4">
        <v>2.0000000000000002E-5</v>
      </c>
      <c r="N16" s="4"/>
      <c r="O16" s="4">
        <v>0.24</v>
      </c>
      <c r="P16" s="4">
        <v>1.4999999999999999E-2</v>
      </c>
      <c r="Q16" s="4"/>
      <c r="R16" s="4"/>
      <c r="S16" s="4">
        <v>1.2E-2</v>
      </c>
      <c r="T16" s="4"/>
    </row>
    <row r="17" spans="1:20" ht="15.75" x14ac:dyDescent="0.25">
      <c r="A17" s="7" t="s">
        <v>64</v>
      </c>
      <c r="B17" s="6">
        <v>30</v>
      </c>
      <c r="C17" s="103">
        <v>2.5499999999999998</v>
      </c>
      <c r="D17" s="103">
        <v>0.99</v>
      </c>
      <c r="E17" s="103">
        <v>12.75</v>
      </c>
      <c r="F17" s="103">
        <v>77.7</v>
      </c>
      <c r="G17" s="4">
        <v>21.9</v>
      </c>
      <c r="H17" s="4">
        <v>12</v>
      </c>
      <c r="I17" s="4">
        <v>0.85</v>
      </c>
      <c r="J17" s="4">
        <v>37.5</v>
      </c>
      <c r="K17" s="4">
        <v>49.8</v>
      </c>
      <c r="L17" s="4"/>
      <c r="M17" s="4"/>
      <c r="N17" s="4">
        <v>1.4999999999999999E-2</v>
      </c>
      <c r="O17" s="4">
        <v>0.13</v>
      </c>
      <c r="P17" s="4">
        <v>0.01</v>
      </c>
      <c r="Q17" s="4"/>
      <c r="R17" s="4"/>
      <c r="S17" s="4">
        <v>1.2E-2</v>
      </c>
      <c r="T17" s="4"/>
    </row>
    <row r="18" spans="1:20" ht="15.75" x14ac:dyDescent="0.25">
      <c r="A18" s="12" t="s">
        <v>56</v>
      </c>
      <c r="B18" s="3">
        <v>800</v>
      </c>
      <c r="C18" s="80">
        <f t="shared" ref="C18:S18" si="2">SUM(C12:C17)</f>
        <v>29.640000000000004</v>
      </c>
      <c r="D18" s="80">
        <f t="shared" si="2"/>
        <v>17.169999999999998</v>
      </c>
      <c r="E18" s="80">
        <f t="shared" si="2"/>
        <v>98.42</v>
      </c>
      <c r="F18" s="80">
        <f t="shared" si="2"/>
        <v>708.34</v>
      </c>
      <c r="G18" s="80">
        <f t="shared" si="2"/>
        <v>347.22999999999996</v>
      </c>
      <c r="H18" s="80">
        <f t="shared" si="2"/>
        <v>125.69999999999999</v>
      </c>
      <c r="I18" s="80">
        <f t="shared" si="2"/>
        <v>3.5860000000000003</v>
      </c>
      <c r="J18" s="80">
        <f t="shared" si="2"/>
        <v>411.46000000000004</v>
      </c>
      <c r="K18" s="80">
        <f t="shared" si="2"/>
        <v>352.66</v>
      </c>
      <c r="L18" s="80">
        <f t="shared" si="2"/>
        <v>4.07E-2</v>
      </c>
      <c r="M18" s="80">
        <f t="shared" si="2"/>
        <v>1.5719999999999998E-2</v>
      </c>
      <c r="N18" s="80">
        <f t="shared" si="2"/>
        <v>0.88900000000000001</v>
      </c>
      <c r="O18" s="80">
        <f t="shared" si="2"/>
        <v>0.39949999999999997</v>
      </c>
      <c r="P18" s="80">
        <f t="shared" si="2"/>
        <v>0.124</v>
      </c>
      <c r="Q18" s="80">
        <f t="shared" si="2"/>
        <v>254.86</v>
      </c>
      <c r="R18" s="80">
        <f t="shared" si="2"/>
        <v>1.6</v>
      </c>
      <c r="S18" s="80">
        <f t="shared" si="2"/>
        <v>13.374000000000002</v>
      </c>
      <c r="T18" s="80"/>
    </row>
    <row r="19" spans="1:20" ht="15.75" x14ac:dyDescent="0.25">
      <c r="A19" s="12" t="s">
        <v>4</v>
      </c>
      <c r="B19" s="6"/>
      <c r="C19" s="5"/>
      <c r="D19" s="5"/>
      <c r="E19" s="5"/>
      <c r="F19" s="5"/>
      <c r="G19" s="4"/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 customHeight="1" x14ac:dyDescent="0.25">
      <c r="A20" s="11" t="s">
        <v>112</v>
      </c>
      <c r="B20" s="6">
        <v>100</v>
      </c>
      <c r="C20" s="22">
        <v>0.8</v>
      </c>
      <c r="D20" s="104">
        <v>0.2</v>
      </c>
      <c r="E20" s="104">
        <v>7.5</v>
      </c>
      <c r="F20" s="104">
        <v>53</v>
      </c>
      <c r="G20" s="4">
        <v>35</v>
      </c>
      <c r="H20" s="4">
        <v>11</v>
      </c>
      <c r="I20" s="4">
        <v>0.1</v>
      </c>
      <c r="J20" s="4">
        <v>17</v>
      </c>
      <c r="K20" s="4">
        <v>55</v>
      </c>
      <c r="L20" s="4">
        <v>3.0000000000000001E-3</v>
      </c>
      <c r="M20" s="4">
        <v>1E-4</v>
      </c>
      <c r="N20" s="4">
        <v>1.4999999999999999E-2</v>
      </c>
      <c r="O20" s="4">
        <v>6.0000000000000001E-3</v>
      </c>
      <c r="P20" s="4">
        <v>3.0000000000000001E-3</v>
      </c>
      <c r="Q20" s="4">
        <v>10</v>
      </c>
      <c r="R20" s="4"/>
      <c r="S20" s="4">
        <v>33</v>
      </c>
      <c r="T20" s="4"/>
    </row>
    <row r="21" spans="1:20" ht="23.25" customHeight="1" x14ac:dyDescent="0.25">
      <c r="A21" s="7" t="s">
        <v>158</v>
      </c>
      <c r="B21" s="6">
        <v>200</v>
      </c>
      <c r="C21" s="79">
        <v>4.8</v>
      </c>
      <c r="D21" s="79">
        <v>5</v>
      </c>
      <c r="E21" s="79">
        <v>20.2</v>
      </c>
      <c r="F21" s="79">
        <v>166</v>
      </c>
      <c r="G21" s="79">
        <v>212</v>
      </c>
      <c r="H21" s="79">
        <v>20</v>
      </c>
      <c r="I21" s="79">
        <v>0.2</v>
      </c>
      <c r="J21" s="79">
        <v>148</v>
      </c>
      <c r="K21" s="79">
        <v>72</v>
      </c>
      <c r="L21" s="79">
        <v>0.02</v>
      </c>
      <c r="M21" s="79">
        <v>4.0000000000000001E-3</v>
      </c>
      <c r="N21" s="79">
        <v>0.4</v>
      </c>
      <c r="O21" s="79">
        <v>0.06</v>
      </c>
      <c r="P21" s="79">
        <v>0.26</v>
      </c>
      <c r="Q21" s="79">
        <v>44</v>
      </c>
      <c r="R21" s="79">
        <v>0.6</v>
      </c>
      <c r="S21" s="79">
        <v>1.8</v>
      </c>
      <c r="T21" s="79">
        <v>698</v>
      </c>
    </row>
    <row r="22" spans="1:20" ht="15.75" x14ac:dyDescent="0.25">
      <c r="A22" s="12" t="s">
        <v>54</v>
      </c>
      <c r="B22" s="3">
        <v>300</v>
      </c>
      <c r="C22" s="80">
        <f t="shared" ref="C22:I22" si="3">SUM(C20:C21)</f>
        <v>5.6</v>
      </c>
      <c r="D22" s="80">
        <f t="shared" si="3"/>
        <v>5.2</v>
      </c>
      <c r="E22" s="80">
        <f t="shared" si="3"/>
        <v>27.7</v>
      </c>
      <c r="F22" s="80">
        <f t="shared" si="3"/>
        <v>219</v>
      </c>
      <c r="G22" s="80">
        <f t="shared" si="3"/>
        <v>247</v>
      </c>
      <c r="H22" s="80">
        <f t="shared" si="3"/>
        <v>31</v>
      </c>
      <c r="I22" s="80">
        <f t="shared" si="3"/>
        <v>0.30000000000000004</v>
      </c>
      <c r="J22" s="80">
        <f t="shared" ref="J22:S22" si="4">SUM(J20:J21)</f>
        <v>165</v>
      </c>
      <c r="K22" s="80">
        <f t="shared" si="4"/>
        <v>127</v>
      </c>
      <c r="L22" s="80">
        <f t="shared" si="4"/>
        <v>2.3E-2</v>
      </c>
      <c r="M22" s="80">
        <f t="shared" si="4"/>
        <v>4.1000000000000003E-3</v>
      </c>
      <c r="N22" s="80">
        <f t="shared" si="4"/>
        <v>0.41500000000000004</v>
      </c>
      <c r="O22" s="80">
        <f t="shared" si="4"/>
        <v>6.6000000000000003E-2</v>
      </c>
      <c r="P22" s="80">
        <f t="shared" si="4"/>
        <v>0.26300000000000001</v>
      </c>
      <c r="Q22" s="80">
        <f t="shared" si="4"/>
        <v>54</v>
      </c>
      <c r="R22" s="80">
        <f t="shared" si="4"/>
        <v>0.6</v>
      </c>
      <c r="S22" s="80">
        <f t="shared" si="4"/>
        <v>34.799999999999997</v>
      </c>
      <c r="T22" s="80"/>
    </row>
    <row r="23" spans="1:20" ht="15.75" x14ac:dyDescent="0.25">
      <c r="A23" s="2" t="s">
        <v>10</v>
      </c>
      <c r="B23" s="6"/>
      <c r="C23" s="80">
        <f t="shared" ref="C23:S23" si="5">SUM(C10+C18+C22)</f>
        <v>64.55</v>
      </c>
      <c r="D23" s="80">
        <f t="shared" si="5"/>
        <v>52.580000000000005</v>
      </c>
      <c r="E23" s="80">
        <f t="shared" si="5"/>
        <v>157.32</v>
      </c>
      <c r="F23" s="80">
        <f t="shared" si="5"/>
        <v>1475.6399999999999</v>
      </c>
      <c r="G23" s="80">
        <f t="shared" si="5"/>
        <v>821.4</v>
      </c>
      <c r="H23" s="80">
        <f t="shared" si="5"/>
        <v>204.69</v>
      </c>
      <c r="I23" s="80">
        <f t="shared" si="5"/>
        <v>7.2860000000000005</v>
      </c>
      <c r="J23" s="80">
        <f t="shared" si="5"/>
        <v>843.16000000000008</v>
      </c>
      <c r="K23" s="80">
        <f t="shared" si="5"/>
        <v>622.05999999999995</v>
      </c>
      <c r="L23" s="80">
        <f t="shared" si="5"/>
        <v>0.13270000000000001</v>
      </c>
      <c r="M23" s="80">
        <f t="shared" si="5"/>
        <v>3.8929999999999999E-2</v>
      </c>
      <c r="N23" s="80">
        <f t="shared" si="5"/>
        <v>2.9159999999999999</v>
      </c>
      <c r="O23" s="80">
        <f t="shared" si="5"/>
        <v>0.78249999999999997</v>
      </c>
      <c r="P23" s="80">
        <f t="shared" si="5"/>
        <v>1.0261</v>
      </c>
      <c r="Q23" s="80">
        <f t="shared" si="5"/>
        <v>599.16000000000008</v>
      </c>
      <c r="R23" s="80">
        <f t="shared" si="5"/>
        <v>7.65</v>
      </c>
      <c r="S23" s="80">
        <f t="shared" si="5"/>
        <v>48.527999999999999</v>
      </c>
      <c r="T23" s="80"/>
    </row>
  </sheetData>
  <mergeCells count="19"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3"/>
  <sheetViews>
    <sheetView view="pageBreakPreview" zoomScaleNormal="100" zoomScaleSheetLayoutView="115" workbookViewId="0">
      <selection activeCell="D14" sqref="D14"/>
    </sheetView>
  </sheetViews>
  <sheetFormatPr defaultRowHeight="15" x14ac:dyDescent="0.25"/>
  <cols>
    <col min="1" max="1" width="22" style="1" customWidth="1"/>
    <col min="2" max="2" width="6.7109375" customWidth="1"/>
    <col min="3" max="3" width="7.42578125" customWidth="1"/>
    <col min="4" max="4" width="7.7109375" customWidth="1"/>
    <col min="5" max="5" width="8.7109375" customWidth="1"/>
    <col min="6" max="6" width="8" customWidth="1"/>
    <col min="7" max="7" width="6.85546875" customWidth="1"/>
    <col min="8" max="8" width="6.42578125" customWidth="1"/>
    <col min="9" max="12" width="6.85546875" customWidth="1"/>
    <col min="13" max="13" width="8.140625" customWidth="1"/>
    <col min="14" max="19" width="6.85546875" customWidth="1"/>
    <col min="20" max="20" width="7.7109375" customWidth="1"/>
  </cols>
  <sheetData>
    <row r="1" spans="1:20" ht="18.75" x14ac:dyDescent="0.3">
      <c r="A1" s="167" t="s">
        <v>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x14ac:dyDescent="0.25">
      <c r="A2" s="169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 x14ac:dyDescent="0.25">
      <c r="A3" s="169"/>
      <c r="B3" s="182" t="s">
        <v>9</v>
      </c>
      <c r="C3" s="183"/>
      <c r="D3" s="183"/>
      <c r="E3" s="183"/>
      <c r="F3" s="170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75" t="s">
        <v>92</v>
      </c>
    </row>
    <row r="4" spans="1:20" ht="18.75" customHeight="1" x14ac:dyDescent="0.25">
      <c r="A4" s="8" t="s">
        <v>2</v>
      </c>
      <c r="B4" s="9"/>
      <c r="C4" s="4"/>
      <c r="D4" s="4"/>
      <c r="E4" s="4"/>
      <c r="F4" s="4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200"/>
    </row>
    <row r="5" spans="1:20" ht="57.75" customHeight="1" x14ac:dyDescent="0.25">
      <c r="A5" s="11" t="s">
        <v>148</v>
      </c>
      <c r="B5" s="31" t="s">
        <v>75</v>
      </c>
      <c r="C5" s="104">
        <v>14.6</v>
      </c>
      <c r="D5" s="104">
        <v>6.8</v>
      </c>
      <c r="E5" s="104">
        <v>3.1</v>
      </c>
      <c r="F5" s="104">
        <v>129.6</v>
      </c>
      <c r="G5" s="37">
        <v>36.090000000000003</v>
      </c>
      <c r="H5" s="37">
        <v>7.74</v>
      </c>
      <c r="I5" s="4">
        <v>0.98</v>
      </c>
      <c r="J5" s="4">
        <v>41.2</v>
      </c>
      <c r="K5" s="4">
        <v>33.6</v>
      </c>
      <c r="L5" s="4">
        <v>1.1999999999999999E-3</v>
      </c>
      <c r="M5" s="4">
        <v>0.01</v>
      </c>
      <c r="N5" s="4">
        <v>7.3999999999999996E-2</v>
      </c>
      <c r="O5" s="4">
        <v>8.9999999999999993E-3</v>
      </c>
      <c r="P5" s="4">
        <v>1.46E-2</v>
      </c>
      <c r="Q5" s="4">
        <v>29.6</v>
      </c>
      <c r="R5" s="4">
        <v>1.81</v>
      </c>
      <c r="S5" s="4">
        <v>0.73</v>
      </c>
      <c r="T5" s="73">
        <v>451</v>
      </c>
    </row>
    <row r="6" spans="1:20" ht="20.25" customHeight="1" x14ac:dyDescent="0.25">
      <c r="A6" s="7" t="s">
        <v>71</v>
      </c>
      <c r="B6" s="6">
        <v>150</v>
      </c>
      <c r="C6" s="22">
        <v>3.9</v>
      </c>
      <c r="D6" s="104">
        <v>8.6999999999999993</v>
      </c>
      <c r="E6" s="104">
        <v>14.7</v>
      </c>
      <c r="F6" s="104">
        <v>128.94999999999999</v>
      </c>
      <c r="G6" s="4">
        <v>92.25</v>
      </c>
      <c r="H6" s="4">
        <v>18.100000000000001</v>
      </c>
      <c r="I6" s="4">
        <v>0.5</v>
      </c>
      <c r="J6" s="4">
        <v>74.25</v>
      </c>
      <c r="K6" s="4">
        <v>29.7</v>
      </c>
      <c r="L6" s="4">
        <v>6.0000000000000001E-3</v>
      </c>
      <c r="M6" s="4">
        <v>1E-4</v>
      </c>
      <c r="N6" s="4">
        <v>0.24</v>
      </c>
      <c r="O6" s="4"/>
      <c r="P6" s="4">
        <v>0.09</v>
      </c>
      <c r="Q6" s="4">
        <v>400</v>
      </c>
      <c r="R6" s="4"/>
      <c r="S6" s="4">
        <v>3.15</v>
      </c>
      <c r="T6" s="4">
        <v>534</v>
      </c>
    </row>
    <row r="7" spans="1:20" ht="21.75" customHeight="1" x14ac:dyDescent="0.25">
      <c r="A7" s="17" t="s">
        <v>77</v>
      </c>
      <c r="B7" s="6">
        <v>200</v>
      </c>
      <c r="C7" s="22">
        <v>1.2</v>
      </c>
      <c r="D7" s="103"/>
      <c r="E7" s="103">
        <v>15.2</v>
      </c>
      <c r="F7" s="103">
        <v>67</v>
      </c>
      <c r="G7" s="4">
        <v>62.14</v>
      </c>
      <c r="H7" s="4">
        <v>24.16</v>
      </c>
      <c r="I7" s="4">
        <v>0.69</v>
      </c>
      <c r="J7" s="4">
        <v>11.2</v>
      </c>
      <c r="K7" s="4">
        <v>46.72</v>
      </c>
      <c r="L7" s="4"/>
      <c r="M7" s="4"/>
      <c r="N7" s="4">
        <v>0.74</v>
      </c>
      <c r="O7" s="4">
        <v>2.2000000000000001E-3</v>
      </c>
      <c r="P7" s="4">
        <v>4.2000000000000003E-2</v>
      </c>
      <c r="Q7" s="4">
        <v>124.4</v>
      </c>
      <c r="R7" s="4"/>
      <c r="S7" s="4">
        <v>0.86</v>
      </c>
      <c r="T7" s="4">
        <v>638</v>
      </c>
    </row>
    <row r="8" spans="1:20" ht="21" customHeight="1" x14ac:dyDescent="0.25">
      <c r="A8" s="17" t="s">
        <v>63</v>
      </c>
      <c r="B8" s="6">
        <v>30</v>
      </c>
      <c r="C8" s="22">
        <v>2.21</v>
      </c>
      <c r="D8" s="103">
        <v>1.35</v>
      </c>
      <c r="E8" s="103">
        <v>13.05</v>
      </c>
      <c r="F8" s="103">
        <v>82.2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0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75" x14ac:dyDescent="0.25">
      <c r="A10" s="18" t="s">
        <v>53</v>
      </c>
      <c r="B10" s="13">
        <v>510</v>
      </c>
      <c r="C10" s="82">
        <f t="shared" ref="C10:I10" si="0">SUM(C5:C9)</f>
        <v>23.61</v>
      </c>
      <c r="D10" s="82">
        <f t="shared" si="0"/>
        <v>17.510000000000002</v>
      </c>
      <c r="E10" s="82">
        <f t="shared" si="0"/>
        <v>54.55</v>
      </c>
      <c r="F10" s="82">
        <f t="shared" si="0"/>
        <v>459.54999999999995</v>
      </c>
      <c r="G10" s="82">
        <f t="shared" si="0"/>
        <v>242.58</v>
      </c>
      <c r="H10" s="82">
        <f t="shared" si="0"/>
        <v>70.3</v>
      </c>
      <c r="I10" s="82">
        <f t="shared" si="0"/>
        <v>2.82</v>
      </c>
      <c r="J10" s="82">
        <f t="shared" ref="J10:S10" si="1">SUM(J5:J9)</f>
        <v>190.35000000000002</v>
      </c>
      <c r="K10" s="82">
        <f t="shared" si="1"/>
        <v>185.51999999999998</v>
      </c>
      <c r="L10" s="82">
        <f t="shared" si="1"/>
        <v>7.1999999999999998E-3</v>
      </c>
      <c r="M10" s="82">
        <f t="shared" si="1"/>
        <v>1.0109999999999999E-2</v>
      </c>
      <c r="N10" s="82">
        <f t="shared" si="1"/>
        <v>1.0549999999999999</v>
      </c>
      <c r="O10" s="82">
        <f t="shared" si="1"/>
        <v>0.21719999999999998</v>
      </c>
      <c r="P10" s="82">
        <f t="shared" si="1"/>
        <v>0.16070000000000001</v>
      </c>
      <c r="Q10" s="82">
        <f t="shared" si="1"/>
        <v>554</v>
      </c>
      <c r="R10" s="82">
        <f t="shared" si="1"/>
        <v>1.81</v>
      </c>
      <c r="S10" s="82">
        <f t="shared" si="1"/>
        <v>4.7540000000000004</v>
      </c>
      <c r="T10" s="82"/>
    </row>
    <row r="11" spans="1:20" ht="15.75" x14ac:dyDescent="0.25">
      <c r="A11" s="18" t="s">
        <v>3</v>
      </c>
      <c r="B11" s="10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5" customHeight="1" x14ac:dyDescent="0.25">
      <c r="A12" s="11" t="s">
        <v>170</v>
      </c>
      <c r="B12" s="6">
        <v>60</v>
      </c>
      <c r="C12" s="103"/>
      <c r="D12" s="103">
        <v>2.4</v>
      </c>
      <c r="E12" s="103">
        <v>4.2</v>
      </c>
      <c r="F12" s="103">
        <v>89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>
        <v>1E-3</v>
      </c>
      <c r="M12" s="88">
        <v>8.9999999999999993E-3</v>
      </c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241</v>
      </c>
    </row>
    <row r="13" spans="1:20" ht="72.75" customHeight="1" x14ac:dyDescent="0.25">
      <c r="A13" s="17" t="s">
        <v>139</v>
      </c>
      <c r="B13" s="59" t="s">
        <v>140</v>
      </c>
      <c r="C13" s="22">
        <v>6.25</v>
      </c>
      <c r="D13" s="103">
        <v>13</v>
      </c>
      <c r="E13" s="103">
        <v>15.75</v>
      </c>
      <c r="F13" s="103">
        <v>184</v>
      </c>
      <c r="G13" s="4">
        <v>62.07</v>
      </c>
      <c r="H13" s="4">
        <v>6.22</v>
      </c>
      <c r="I13" s="4">
        <v>0.06</v>
      </c>
      <c r="J13" s="4">
        <v>133</v>
      </c>
      <c r="K13" s="4">
        <v>14.22</v>
      </c>
      <c r="L13" s="4">
        <v>5.0000000000000001E-3</v>
      </c>
      <c r="M13" s="4">
        <v>2.9999999999999997E-4</v>
      </c>
      <c r="N13" s="4">
        <v>0.61</v>
      </c>
      <c r="O13" s="4">
        <v>7.0000000000000001E-3</v>
      </c>
      <c r="P13" s="4">
        <v>0.12</v>
      </c>
      <c r="Q13" s="4">
        <v>138.25</v>
      </c>
      <c r="R13" s="4">
        <v>5.0000000000000001E-3</v>
      </c>
      <c r="S13" s="4">
        <v>0.85</v>
      </c>
      <c r="T13" s="4">
        <v>132</v>
      </c>
    </row>
    <row r="14" spans="1:20" ht="60.75" customHeight="1" x14ac:dyDescent="0.25">
      <c r="A14" s="11" t="s">
        <v>254</v>
      </c>
      <c r="B14" s="6" t="s">
        <v>138</v>
      </c>
      <c r="C14" s="105">
        <v>13</v>
      </c>
      <c r="D14" s="105">
        <v>8</v>
      </c>
      <c r="E14" s="105">
        <v>52.2</v>
      </c>
      <c r="F14" s="105">
        <v>276</v>
      </c>
      <c r="G14" s="105">
        <v>102</v>
      </c>
      <c r="H14" s="105">
        <v>14</v>
      </c>
      <c r="I14" s="105">
        <v>1.8</v>
      </c>
      <c r="J14" s="105">
        <v>88</v>
      </c>
      <c r="K14" s="105">
        <v>146</v>
      </c>
      <c r="L14" s="105"/>
      <c r="M14" s="105"/>
      <c r="N14" s="105"/>
      <c r="O14" s="105">
        <v>1.6E-2</v>
      </c>
      <c r="P14" s="105">
        <v>0.2</v>
      </c>
      <c r="Q14" s="105">
        <v>20</v>
      </c>
      <c r="R14" s="105">
        <v>6.2</v>
      </c>
      <c r="S14" s="105"/>
      <c r="T14" s="57">
        <v>436</v>
      </c>
    </row>
    <row r="15" spans="1:20" ht="18.75" customHeight="1" x14ac:dyDescent="0.25">
      <c r="A15" s="7" t="s">
        <v>141</v>
      </c>
      <c r="B15" s="6">
        <v>200</v>
      </c>
      <c r="C15" s="103">
        <v>0.4</v>
      </c>
      <c r="D15" s="103">
        <v>0.4</v>
      </c>
      <c r="E15" s="103">
        <v>22.8</v>
      </c>
      <c r="F15" s="103">
        <v>102</v>
      </c>
      <c r="G15" s="4">
        <v>134</v>
      </c>
      <c r="H15" s="4">
        <v>12</v>
      </c>
      <c r="I15" s="4">
        <v>0.6</v>
      </c>
      <c r="J15" s="4">
        <v>36</v>
      </c>
      <c r="K15" s="4">
        <v>80</v>
      </c>
      <c r="L15" s="4"/>
      <c r="M15" s="4"/>
      <c r="N15" s="4"/>
      <c r="O15" s="4">
        <v>0.02</v>
      </c>
      <c r="P15" s="4">
        <v>0.04</v>
      </c>
      <c r="Q15" s="4">
        <v>16</v>
      </c>
      <c r="R15" s="4"/>
      <c r="S15" s="4">
        <v>14.8</v>
      </c>
      <c r="T15" s="4">
        <v>707</v>
      </c>
    </row>
    <row r="16" spans="1:20" ht="17.649999999999999" customHeight="1" x14ac:dyDescent="0.25">
      <c r="A16" s="7" t="s">
        <v>63</v>
      </c>
      <c r="B16" s="6">
        <v>60</v>
      </c>
      <c r="C16" s="22">
        <v>4.42</v>
      </c>
      <c r="D16" s="103">
        <v>2.7</v>
      </c>
      <c r="E16" s="103">
        <v>26.1</v>
      </c>
      <c r="F16" s="103">
        <v>92</v>
      </c>
      <c r="G16" s="4">
        <v>75</v>
      </c>
      <c r="H16" s="4">
        <v>20.6</v>
      </c>
      <c r="I16" s="4">
        <v>0.16</v>
      </c>
      <c r="J16" s="4">
        <v>77.400000000000006</v>
      </c>
      <c r="K16" s="4">
        <v>84.6</v>
      </c>
      <c r="L16" s="4"/>
      <c r="M16" s="4">
        <v>2.0000000000000002E-5</v>
      </c>
      <c r="N16" s="4"/>
      <c r="O16" s="4">
        <v>0.24</v>
      </c>
      <c r="P16" s="4">
        <v>1.4999999999999999E-2</v>
      </c>
      <c r="Q16" s="4"/>
      <c r="R16" s="4"/>
      <c r="S16" s="4">
        <v>1.2E-2</v>
      </c>
      <c r="T16" s="4"/>
    </row>
    <row r="17" spans="1:20" ht="18.75" customHeight="1" x14ac:dyDescent="0.25">
      <c r="A17" s="7" t="s">
        <v>64</v>
      </c>
      <c r="B17" s="6">
        <v>30</v>
      </c>
      <c r="C17" s="103">
        <v>2.5499999999999998</v>
      </c>
      <c r="D17" s="103">
        <v>0.99</v>
      </c>
      <c r="E17" s="103">
        <v>12.75</v>
      </c>
      <c r="F17" s="103">
        <v>77.7</v>
      </c>
      <c r="G17" s="4">
        <v>21.9</v>
      </c>
      <c r="H17" s="4">
        <v>12</v>
      </c>
      <c r="I17" s="4">
        <v>0.85</v>
      </c>
      <c r="J17" s="4">
        <v>37.5</v>
      </c>
      <c r="K17" s="4">
        <v>49.8</v>
      </c>
      <c r="L17" s="4"/>
      <c r="M17" s="4"/>
      <c r="N17" s="4">
        <v>1.4999999999999999E-2</v>
      </c>
      <c r="O17" s="4">
        <v>0.13</v>
      </c>
      <c r="P17" s="4">
        <v>0.01</v>
      </c>
      <c r="Q17" s="4"/>
      <c r="R17" s="4"/>
      <c r="S17" s="4">
        <v>1.2E-2</v>
      </c>
      <c r="T17" s="4"/>
    </row>
    <row r="18" spans="1:20" ht="15.75" x14ac:dyDescent="0.25">
      <c r="A18" s="18" t="s">
        <v>56</v>
      </c>
      <c r="B18" s="13">
        <v>820</v>
      </c>
      <c r="C18" s="82">
        <f t="shared" ref="C18:S18" si="2">SUM(C12:C17)</f>
        <v>26.62</v>
      </c>
      <c r="D18" s="82">
        <f t="shared" si="2"/>
        <v>27.489999999999995</v>
      </c>
      <c r="E18" s="82">
        <f t="shared" si="2"/>
        <v>133.80000000000001</v>
      </c>
      <c r="F18" s="82">
        <f t="shared" si="2"/>
        <v>820.7</v>
      </c>
      <c r="G18" s="82">
        <f t="shared" si="2"/>
        <v>419.53999999999996</v>
      </c>
      <c r="H18" s="82">
        <f t="shared" si="2"/>
        <v>66.02000000000001</v>
      </c>
      <c r="I18" s="82">
        <f t="shared" si="2"/>
        <v>3.8800000000000003</v>
      </c>
      <c r="J18" s="82">
        <f t="shared" si="2"/>
        <v>391.28</v>
      </c>
      <c r="K18" s="82">
        <f t="shared" si="2"/>
        <v>386.2</v>
      </c>
      <c r="L18" s="82">
        <f t="shared" si="2"/>
        <v>6.0000000000000001E-3</v>
      </c>
      <c r="M18" s="82">
        <f t="shared" si="2"/>
        <v>9.3199999999999984E-3</v>
      </c>
      <c r="N18" s="82">
        <f t="shared" si="2"/>
        <v>0.95499999999999996</v>
      </c>
      <c r="O18" s="82">
        <f t="shared" si="2"/>
        <v>0.41299999999999998</v>
      </c>
      <c r="P18" s="82">
        <f t="shared" si="2"/>
        <v>0.41499999999999998</v>
      </c>
      <c r="Q18" s="82">
        <f t="shared" si="2"/>
        <v>198.95</v>
      </c>
      <c r="R18" s="82">
        <f t="shared" si="2"/>
        <v>6.2050000000000001</v>
      </c>
      <c r="S18" s="82">
        <f t="shared" si="2"/>
        <v>15.874000000000002</v>
      </c>
      <c r="T18" s="82"/>
    </row>
    <row r="19" spans="1:20" ht="15.75" x14ac:dyDescent="0.25">
      <c r="A19" s="18" t="s">
        <v>4</v>
      </c>
      <c r="B19" s="10"/>
      <c r="C19" s="22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 x14ac:dyDescent="0.25">
      <c r="A20" s="17" t="s">
        <v>159</v>
      </c>
      <c r="B20" s="10">
        <v>200</v>
      </c>
      <c r="C20" s="79">
        <v>6.4</v>
      </c>
      <c r="D20" s="79">
        <v>5</v>
      </c>
      <c r="E20" s="79">
        <v>22</v>
      </c>
      <c r="F20" s="79">
        <v>158</v>
      </c>
      <c r="G20" s="79">
        <v>208</v>
      </c>
      <c r="H20" s="79">
        <v>18</v>
      </c>
      <c r="I20" s="79">
        <v>0.2</v>
      </c>
      <c r="J20" s="79">
        <v>142</v>
      </c>
      <c r="K20" s="79">
        <v>80</v>
      </c>
      <c r="L20" s="79">
        <v>0.02</v>
      </c>
      <c r="M20" s="79">
        <v>4.0000000000000001E-3</v>
      </c>
      <c r="N20" s="79">
        <v>0.2</v>
      </c>
      <c r="O20" s="79">
        <v>0.06</v>
      </c>
      <c r="P20" s="79">
        <v>0.3</v>
      </c>
      <c r="Q20" s="79">
        <v>44</v>
      </c>
      <c r="R20" s="79">
        <v>1</v>
      </c>
      <c r="S20" s="79">
        <v>1.2</v>
      </c>
      <c r="T20" s="79">
        <v>698</v>
      </c>
    </row>
    <row r="21" spans="1:20" ht="15.75" x14ac:dyDescent="0.25">
      <c r="A21" s="17" t="s">
        <v>70</v>
      </c>
      <c r="B21" s="6">
        <v>100</v>
      </c>
      <c r="C21" s="22">
        <v>0.4</v>
      </c>
      <c r="D21" s="114">
        <v>0.4</v>
      </c>
      <c r="E21" s="114">
        <v>9.8000000000000007</v>
      </c>
      <c r="F21" s="114">
        <v>52</v>
      </c>
      <c r="G21" s="4">
        <v>26</v>
      </c>
      <c r="H21" s="4">
        <v>9</v>
      </c>
      <c r="I21" s="4">
        <v>2.2000000000000002</v>
      </c>
      <c r="J21" s="4">
        <v>11</v>
      </c>
      <c r="K21" s="4">
        <v>48</v>
      </c>
      <c r="L21" s="4">
        <v>2E-3</v>
      </c>
      <c r="M21" s="4">
        <v>4.0000000000000002E-4</v>
      </c>
      <c r="N21" s="4">
        <v>0.08</v>
      </c>
      <c r="O21" s="4">
        <v>0.03</v>
      </c>
      <c r="P21" s="4">
        <v>0.02</v>
      </c>
      <c r="Q21" s="4">
        <v>5</v>
      </c>
      <c r="R21" s="4"/>
      <c r="S21" s="4">
        <v>10</v>
      </c>
      <c r="T21" s="4"/>
    </row>
    <row r="22" spans="1:20" ht="15.75" x14ac:dyDescent="0.25">
      <c r="A22" s="18" t="s">
        <v>54</v>
      </c>
      <c r="B22" s="13">
        <v>300</v>
      </c>
      <c r="C22" s="82">
        <f t="shared" ref="C22:S22" si="3">SUM(C20:C21)</f>
        <v>6.8000000000000007</v>
      </c>
      <c r="D22" s="82">
        <f t="shared" si="3"/>
        <v>5.4</v>
      </c>
      <c r="E22" s="82">
        <f t="shared" si="3"/>
        <v>31.8</v>
      </c>
      <c r="F22" s="82">
        <f t="shared" si="3"/>
        <v>210</v>
      </c>
      <c r="G22" s="82">
        <f t="shared" si="3"/>
        <v>234</v>
      </c>
      <c r="H22" s="82">
        <f t="shared" si="3"/>
        <v>27</v>
      </c>
      <c r="I22" s="82">
        <f t="shared" si="3"/>
        <v>2.4000000000000004</v>
      </c>
      <c r="J22" s="82">
        <f t="shared" si="3"/>
        <v>153</v>
      </c>
      <c r="K22" s="82">
        <f t="shared" si="3"/>
        <v>128</v>
      </c>
      <c r="L22" s="82">
        <f t="shared" si="3"/>
        <v>2.1999999999999999E-2</v>
      </c>
      <c r="M22" s="82">
        <f t="shared" si="3"/>
        <v>4.4000000000000003E-3</v>
      </c>
      <c r="N22" s="82">
        <f t="shared" si="3"/>
        <v>0.28000000000000003</v>
      </c>
      <c r="O22" s="82">
        <f t="shared" si="3"/>
        <v>0.09</v>
      </c>
      <c r="P22" s="82">
        <f t="shared" si="3"/>
        <v>0.32</v>
      </c>
      <c r="Q22" s="82">
        <f t="shared" si="3"/>
        <v>49</v>
      </c>
      <c r="R22" s="82">
        <f t="shared" si="3"/>
        <v>1</v>
      </c>
      <c r="S22" s="82">
        <f t="shared" si="3"/>
        <v>11.2</v>
      </c>
      <c r="T22" s="82"/>
    </row>
    <row r="23" spans="1:20" ht="15.75" x14ac:dyDescent="0.25">
      <c r="A23" s="14" t="s">
        <v>10</v>
      </c>
      <c r="B23" s="15"/>
      <c r="C23" s="80">
        <f t="shared" ref="C23:S23" si="4">SUM(C10+C18+C22)</f>
        <v>57.03</v>
      </c>
      <c r="D23" s="80">
        <f t="shared" si="4"/>
        <v>50.4</v>
      </c>
      <c r="E23" s="80">
        <f t="shared" si="4"/>
        <v>220.15000000000003</v>
      </c>
      <c r="F23" s="80">
        <f t="shared" si="4"/>
        <v>1490.25</v>
      </c>
      <c r="G23" s="80">
        <f t="shared" si="4"/>
        <v>896.12</v>
      </c>
      <c r="H23" s="80">
        <f t="shared" si="4"/>
        <v>163.32</v>
      </c>
      <c r="I23" s="80">
        <f t="shared" si="4"/>
        <v>9.1000000000000014</v>
      </c>
      <c r="J23" s="80">
        <f t="shared" si="4"/>
        <v>734.63</v>
      </c>
      <c r="K23" s="80">
        <f t="shared" si="4"/>
        <v>699.72</v>
      </c>
      <c r="L23" s="80">
        <f t="shared" si="4"/>
        <v>3.5199999999999995E-2</v>
      </c>
      <c r="M23" s="80">
        <f t="shared" si="4"/>
        <v>2.3829999999999997E-2</v>
      </c>
      <c r="N23" s="80">
        <f t="shared" si="4"/>
        <v>2.29</v>
      </c>
      <c r="O23" s="80">
        <f t="shared" si="4"/>
        <v>0.72019999999999995</v>
      </c>
      <c r="P23" s="80">
        <f t="shared" si="4"/>
        <v>0.89569999999999994</v>
      </c>
      <c r="Q23" s="80">
        <f t="shared" si="4"/>
        <v>801.95</v>
      </c>
      <c r="R23" s="80">
        <f t="shared" si="4"/>
        <v>9.0150000000000006</v>
      </c>
      <c r="S23" s="80">
        <f t="shared" si="4"/>
        <v>31.828000000000003</v>
      </c>
      <c r="T23" s="80"/>
    </row>
  </sheetData>
  <mergeCells count="19"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"/>
  <sheetViews>
    <sheetView view="pageBreakPreview" topLeftCell="A2" zoomScaleNormal="100" zoomScaleSheetLayoutView="115" workbookViewId="0">
      <selection activeCell="A24" sqref="A24"/>
    </sheetView>
  </sheetViews>
  <sheetFormatPr defaultRowHeight="15" x14ac:dyDescent="0.25"/>
  <cols>
    <col min="1" max="1" width="22.140625" style="1" customWidth="1"/>
    <col min="2" max="2" width="8.5703125" customWidth="1"/>
    <col min="3" max="3" width="6.85546875" customWidth="1"/>
    <col min="4" max="4" width="8.28515625" customWidth="1"/>
    <col min="5" max="5" width="10.7109375" customWidth="1"/>
    <col min="6" max="6" width="7" customWidth="1"/>
    <col min="7" max="7" width="6.85546875" customWidth="1"/>
    <col min="8" max="8" width="7.42578125" customWidth="1"/>
    <col min="9" max="11" width="6.140625" customWidth="1"/>
    <col min="12" max="12" width="7.42578125" customWidth="1"/>
    <col min="13" max="13" width="9.5703125" customWidth="1"/>
    <col min="14" max="19" width="6.140625" customWidth="1"/>
    <col min="20" max="20" width="7.85546875" customWidth="1"/>
  </cols>
  <sheetData>
    <row r="1" spans="1:21" ht="18.75" x14ac:dyDescent="0.3">
      <c r="A1" s="167" t="s">
        <v>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x14ac:dyDescent="0.25">
      <c r="A2" s="169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1" ht="18.75" customHeight="1" x14ac:dyDescent="0.25">
      <c r="A3" s="169"/>
      <c r="B3" s="182" t="s">
        <v>9</v>
      </c>
      <c r="C3" s="183"/>
      <c r="D3" s="183"/>
      <c r="E3" s="183"/>
      <c r="F3" s="170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75" t="s">
        <v>92</v>
      </c>
    </row>
    <row r="4" spans="1:21" ht="18.75" customHeight="1" x14ac:dyDescent="0.25">
      <c r="A4" s="8" t="s">
        <v>2</v>
      </c>
      <c r="B4" s="9"/>
      <c r="C4" s="4"/>
      <c r="D4" s="4"/>
      <c r="E4" s="4"/>
      <c r="F4" s="4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200"/>
    </row>
    <row r="5" spans="1:21" ht="47.25" x14ac:dyDescent="0.25">
      <c r="A5" s="17" t="s">
        <v>142</v>
      </c>
      <c r="B5" s="31" t="s">
        <v>68</v>
      </c>
      <c r="C5" s="4">
        <v>7</v>
      </c>
      <c r="D5" s="4">
        <v>9.1999999999999993</v>
      </c>
      <c r="E5" s="4">
        <v>16.399999999999999</v>
      </c>
      <c r="F5" s="4">
        <v>238</v>
      </c>
      <c r="G5" s="39">
        <v>93.7</v>
      </c>
      <c r="H5" s="4">
        <v>18.98</v>
      </c>
      <c r="I5" s="4">
        <v>0.89600000000000002</v>
      </c>
      <c r="J5" s="4">
        <v>73.8</v>
      </c>
      <c r="K5" s="4">
        <v>35.4</v>
      </c>
      <c r="L5" s="4">
        <v>1.4999999999999999E-2</v>
      </c>
      <c r="M5" s="99">
        <v>1.3999999999999999E-4</v>
      </c>
      <c r="N5" s="4">
        <v>0.34</v>
      </c>
      <c r="O5" s="4"/>
      <c r="P5" s="4">
        <v>0.16</v>
      </c>
      <c r="Q5" s="4">
        <v>19</v>
      </c>
      <c r="R5" s="4">
        <v>0.15</v>
      </c>
      <c r="S5" s="4"/>
      <c r="T5" s="139" t="s">
        <v>246</v>
      </c>
    </row>
    <row r="6" spans="1:21" ht="18" customHeight="1" x14ac:dyDescent="0.25">
      <c r="A6" s="78" t="s">
        <v>115</v>
      </c>
      <c r="B6" s="6">
        <v>20</v>
      </c>
      <c r="C6" s="22">
        <v>4.6399999999999997</v>
      </c>
      <c r="D6" s="103">
        <v>5.9</v>
      </c>
      <c r="E6" s="103"/>
      <c r="F6" s="103">
        <v>72.8</v>
      </c>
      <c r="G6" s="4">
        <v>176</v>
      </c>
      <c r="H6" s="4">
        <v>7</v>
      </c>
      <c r="I6" s="4">
        <v>0.2</v>
      </c>
      <c r="J6" s="4">
        <v>100</v>
      </c>
      <c r="K6" s="4">
        <v>17.600000000000001</v>
      </c>
      <c r="L6" s="4"/>
      <c r="M6" s="4">
        <v>3.0000000000000001E-3</v>
      </c>
      <c r="N6" s="4"/>
      <c r="O6" s="4">
        <v>8.0000000000000002E-3</v>
      </c>
      <c r="P6" s="4">
        <v>6.0000000000000001E-3</v>
      </c>
      <c r="Q6" s="4">
        <v>57.6</v>
      </c>
      <c r="R6" s="4" t="s">
        <v>116</v>
      </c>
      <c r="S6" s="4">
        <v>1.44E-2</v>
      </c>
      <c r="T6" s="139" t="s">
        <v>243</v>
      </c>
    </row>
    <row r="7" spans="1:21" ht="15.75" x14ac:dyDescent="0.25">
      <c r="A7" s="11" t="s">
        <v>129</v>
      </c>
      <c r="B7" s="34">
        <v>200</v>
      </c>
      <c r="C7" s="103">
        <v>2.6</v>
      </c>
      <c r="D7" s="103">
        <v>3.8</v>
      </c>
      <c r="E7" s="103">
        <v>22.4</v>
      </c>
      <c r="F7" s="103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79">
        <v>689</v>
      </c>
    </row>
    <row r="8" spans="1:21" ht="15.75" x14ac:dyDescent="0.25">
      <c r="A8" s="11" t="s">
        <v>63</v>
      </c>
      <c r="B8" s="6">
        <v>60</v>
      </c>
      <c r="C8" s="22">
        <v>4.42</v>
      </c>
      <c r="D8" s="127">
        <v>2.7</v>
      </c>
      <c r="E8" s="127">
        <v>26.1</v>
      </c>
      <c r="F8" s="127">
        <v>92</v>
      </c>
      <c r="G8" s="4">
        <v>75</v>
      </c>
      <c r="H8" s="4">
        <v>20.6</v>
      </c>
      <c r="I8" s="4">
        <v>0.16</v>
      </c>
      <c r="J8" s="4">
        <v>77.400000000000006</v>
      </c>
      <c r="K8" s="4">
        <v>84.6</v>
      </c>
      <c r="L8" s="4"/>
      <c r="M8" s="4">
        <v>2.0000000000000002E-5</v>
      </c>
      <c r="N8" s="4"/>
      <c r="O8" s="4">
        <v>0.24</v>
      </c>
      <c r="P8" s="4">
        <v>1.4999999999999999E-2</v>
      </c>
      <c r="Q8" s="4"/>
      <c r="R8" s="4"/>
      <c r="S8" s="4">
        <v>1.2E-2</v>
      </c>
      <c r="T8" s="65"/>
    </row>
    <row r="9" spans="1:21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1" ht="15.75" x14ac:dyDescent="0.25">
      <c r="A10" s="18" t="s">
        <v>53</v>
      </c>
      <c r="B10" s="3">
        <v>510</v>
      </c>
      <c r="C10" s="82">
        <f t="shared" ref="C10:I10" si="0">SUM(C5:C9)</f>
        <v>20.36</v>
      </c>
      <c r="D10" s="82">
        <f t="shared" si="0"/>
        <v>22.259999999999998</v>
      </c>
      <c r="E10" s="82">
        <f t="shared" si="0"/>
        <v>73.400000000000006</v>
      </c>
      <c r="F10" s="82">
        <f t="shared" si="0"/>
        <v>567</v>
      </c>
      <c r="G10" s="82">
        <f t="shared" si="0"/>
        <v>581.30000000000007</v>
      </c>
      <c r="H10" s="82">
        <f t="shared" si="0"/>
        <v>65.98</v>
      </c>
      <c r="I10" s="82">
        <f t="shared" si="0"/>
        <v>2.0259999999999998</v>
      </c>
      <c r="J10" s="82">
        <f t="shared" ref="J10:S10" si="1">SUM(J5:J9)</f>
        <v>290.20000000000005</v>
      </c>
      <c r="K10" s="82">
        <f t="shared" si="1"/>
        <v>238.8</v>
      </c>
      <c r="L10" s="82">
        <f t="shared" si="1"/>
        <v>1.4999999999999999E-2</v>
      </c>
      <c r="M10" s="82">
        <f t="shared" si="1"/>
        <v>3.16E-3</v>
      </c>
      <c r="N10" s="82">
        <f t="shared" si="1"/>
        <v>0.34100000000000003</v>
      </c>
      <c r="O10" s="82">
        <f t="shared" si="1"/>
        <v>0.39400000000000002</v>
      </c>
      <c r="P10" s="82">
        <f t="shared" si="1"/>
        <v>0.44760000000000005</v>
      </c>
      <c r="Q10" s="82">
        <f t="shared" si="1"/>
        <v>103.17999999999999</v>
      </c>
      <c r="R10" s="82">
        <f t="shared" si="1"/>
        <v>1.3499999999999999</v>
      </c>
      <c r="S10" s="82">
        <f t="shared" si="1"/>
        <v>1.0744</v>
      </c>
      <c r="T10" s="82"/>
    </row>
    <row r="11" spans="1:21" ht="15.75" x14ac:dyDescent="0.2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31.5" x14ac:dyDescent="0.25">
      <c r="A12" s="68" t="s">
        <v>171</v>
      </c>
      <c r="B12" s="69">
        <v>60</v>
      </c>
      <c r="C12" s="103">
        <v>1.02</v>
      </c>
      <c r="D12" s="103">
        <v>3.64</v>
      </c>
      <c r="E12" s="103">
        <v>5.64</v>
      </c>
      <c r="F12" s="103">
        <v>50.76</v>
      </c>
      <c r="G12" s="4">
        <v>25.84</v>
      </c>
      <c r="H12" s="4">
        <v>4.93</v>
      </c>
      <c r="I12" s="4"/>
      <c r="J12" s="88"/>
      <c r="K12" s="88">
        <v>96</v>
      </c>
      <c r="L12" s="88"/>
      <c r="M12" s="88"/>
      <c r="N12" s="88"/>
      <c r="O12" s="88"/>
      <c r="P12" s="88">
        <v>2.9999999999999997E-4</v>
      </c>
      <c r="Q12" s="88">
        <v>1.1399999999999999</v>
      </c>
      <c r="R12" s="88"/>
      <c r="S12" s="88">
        <v>3.11</v>
      </c>
      <c r="T12" s="141" t="s">
        <v>242</v>
      </c>
    </row>
    <row r="13" spans="1:21" ht="76.5" customHeight="1" x14ac:dyDescent="0.25">
      <c r="A13" s="61" t="s">
        <v>143</v>
      </c>
      <c r="B13" s="32" t="s">
        <v>144</v>
      </c>
      <c r="C13" s="62">
        <v>2.25</v>
      </c>
      <c r="D13" s="62">
        <v>3</v>
      </c>
      <c r="E13" s="62">
        <v>4.75</v>
      </c>
      <c r="F13" s="62">
        <v>109</v>
      </c>
      <c r="G13" s="63">
        <v>7.72</v>
      </c>
      <c r="H13" s="63">
        <v>4.2699999999999996</v>
      </c>
      <c r="I13" s="63">
        <v>0.56000000000000005</v>
      </c>
      <c r="J13" s="63">
        <v>13.75</v>
      </c>
      <c r="K13" s="63">
        <v>16.3</v>
      </c>
      <c r="L13" s="63">
        <v>5.0000000000000001E-3</v>
      </c>
      <c r="M13" s="63"/>
      <c r="N13" s="63">
        <v>0.3</v>
      </c>
      <c r="O13" s="63">
        <v>3.0000000000000001E-3</v>
      </c>
      <c r="P13" s="63">
        <v>0.02</v>
      </c>
      <c r="Q13" s="63">
        <v>13.8</v>
      </c>
      <c r="R13" s="63">
        <v>1.4999999999999999E-2</v>
      </c>
      <c r="S13" s="63">
        <v>0.2</v>
      </c>
      <c r="T13" s="63">
        <v>124</v>
      </c>
    </row>
    <row r="14" spans="1:21" ht="30.75" customHeight="1" x14ac:dyDescent="0.25">
      <c r="A14" s="106" t="s">
        <v>145</v>
      </c>
      <c r="B14" s="107">
        <v>100</v>
      </c>
      <c r="C14" s="108">
        <v>12.9</v>
      </c>
      <c r="D14" s="108">
        <v>6.9</v>
      </c>
      <c r="E14" s="108">
        <v>3.8</v>
      </c>
      <c r="F14" s="108">
        <v>128.30000000000001</v>
      </c>
      <c r="G14" s="105">
        <v>25.88</v>
      </c>
      <c r="H14" s="105">
        <v>10.75</v>
      </c>
      <c r="I14" s="105">
        <v>0.51800000000000002</v>
      </c>
      <c r="J14" s="105">
        <v>101.3</v>
      </c>
      <c r="K14" s="105">
        <v>22</v>
      </c>
      <c r="L14" s="105">
        <v>7.5999999999999998E-2</v>
      </c>
      <c r="M14" s="105">
        <v>0.02</v>
      </c>
      <c r="N14" s="105">
        <v>0.31</v>
      </c>
      <c r="O14" s="105">
        <v>5.1999999999999998E-2</v>
      </c>
      <c r="P14" s="105">
        <v>8.5999999999999993E-2</v>
      </c>
      <c r="Q14" s="105">
        <v>22.8</v>
      </c>
      <c r="R14" s="105">
        <v>4.45</v>
      </c>
      <c r="S14" s="105">
        <v>0.03</v>
      </c>
      <c r="T14" s="57">
        <v>373</v>
      </c>
    </row>
    <row r="15" spans="1:21" ht="31.5" x14ac:dyDescent="0.25">
      <c r="A15" s="11" t="s">
        <v>100</v>
      </c>
      <c r="B15" s="6">
        <v>150</v>
      </c>
      <c r="C15" s="4">
        <v>1.8</v>
      </c>
      <c r="D15" s="4">
        <v>7.35</v>
      </c>
      <c r="E15" s="4">
        <v>12.75</v>
      </c>
      <c r="F15" s="4">
        <v>122.25</v>
      </c>
      <c r="G15" s="4">
        <v>0.32</v>
      </c>
      <c r="H15" s="4">
        <v>12.65</v>
      </c>
      <c r="I15" s="4">
        <v>0.84</v>
      </c>
      <c r="J15" s="4">
        <v>89.5</v>
      </c>
      <c r="K15" s="4">
        <v>95</v>
      </c>
      <c r="L15" s="4">
        <v>4.4999999999999997E-3</v>
      </c>
      <c r="M15" s="4"/>
      <c r="N15" s="4">
        <v>0.89</v>
      </c>
      <c r="O15" s="4"/>
      <c r="P15" s="4">
        <v>6.4000000000000001E-2</v>
      </c>
      <c r="Q15" s="4">
        <v>134.4</v>
      </c>
      <c r="R15" s="4"/>
      <c r="S15" s="4">
        <v>0.75</v>
      </c>
      <c r="T15" s="4">
        <v>216</v>
      </c>
    </row>
    <row r="16" spans="1:21" ht="15.75" x14ac:dyDescent="0.25">
      <c r="A16" s="11" t="s">
        <v>101</v>
      </c>
      <c r="B16" s="6">
        <v>200</v>
      </c>
      <c r="C16" s="105">
        <v>0.6</v>
      </c>
      <c r="D16" s="105"/>
      <c r="E16" s="105">
        <v>33</v>
      </c>
      <c r="F16" s="105">
        <v>136</v>
      </c>
      <c r="G16" s="105">
        <v>10</v>
      </c>
      <c r="H16" s="105">
        <v>14</v>
      </c>
      <c r="I16" s="105">
        <v>0.4</v>
      </c>
      <c r="J16" s="105">
        <v>30</v>
      </c>
      <c r="K16" s="105">
        <v>104</v>
      </c>
      <c r="L16" s="105"/>
      <c r="M16" s="105"/>
      <c r="N16" s="105"/>
      <c r="O16" s="105">
        <v>0.04</v>
      </c>
      <c r="P16" s="105">
        <v>0.08</v>
      </c>
      <c r="Q16" s="105">
        <v>100</v>
      </c>
      <c r="R16" s="105"/>
      <c r="S16" s="105">
        <v>19</v>
      </c>
      <c r="T16" s="57">
        <v>707</v>
      </c>
    </row>
    <row r="17" spans="1:21" ht="15.75" x14ac:dyDescent="0.25">
      <c r="A17" s="7" t="s">
        <v>63</v>
      </c>
      <c r="B17" s="6">
        <v>30</v>
      </c>
      <c r="C17" s="22">
        <v>2.21</v>
      </c>
      <c r="D17" s="127">
        <v>1.35</v>
      </c>
      <c r="E17" s="127">
        <v>13.05</v>
      </c>
      <c r="F17" s="127">
        <v>82.2</v>
      </c>
      <c r="G17" s="4">
        <v>37.5</v>
      </c>
      <c r="H17" s="4">
        <v>12.3</v>
      </c>
      <c r="I17" s="4">
        <v>0.08</v>
      </c>
      <c r="J17" s="4">
        <v>38.700000000000003</v>
      </c>
      <c r="K17" s="4">
        <v>42.3</v>
      </c>
      <c r="L17" s="4"/>
      <c r="M17" s="4">
        <v>1.0000000000000001E-5</v>
      </c>
      <c r="N17" s="4"/>
      <c r="O17" s="4">
        <v>0.12</v>
      </c>
      <c r="P17" s="4">
        <v>7.4999999999999997E-3</v>
      </c>
      <c r="Q17" s="4"/>
      <c r="R17" s="4"/>
      <c r="S17" s="4">
        <v>6.0000000000000001E-3</v>
      </c>
      <c r="T17" s="4"/>
    </row>
    <row r="18" spans="1:21" ht="15.75" x14ac:dyDescent="0.25">
      <c r="A18" s="7" t="s">
        <v>64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82"/>
      <c r="U18" s="83"/>
    </row>
    <row r="19" spans="1:21" ht="15.75" x14ac:dyDescent="0.25">
      <c r="A19" s="18" t="s">
        <v>56</v>
      </c>
      <c r="B19" s="3">
        <v>834</v>
      </c>
      <c r="C19" s="115">
        <f>SUM(C12:C18)</f>
        <v>23.330000000000005</v>
      </c>
      <c r="D19" s="115">
        <f t="shared" ref="D19:S19" si="2">SUM(D12:D18)</f>
        <v>23.23</v>
      </c>
      <c r="E19" s="115">
        <f t="shared" si="2"/>
        <v>85.74</v>
      </c>
      <c r="F19" s="115">
        <f t="shared" si="2"/>
        <v>706.21</v>
      </c>
      <c r="G19" s="115">
        <f t="shared" si="2"/>
        <v>129.16</v>
      </c>
      <c r="H19" s="115">
        <f t="shared" si="2"/>
        <v>70.900000000000006</v>
      </c>
      <c r="I19" s="115">
        <f t="shared" si="2"/>
        <v>3.2480000000000002</v>
      </c>
      <c r="J19" s="115">
        <f t="shared" si="2"/>
        <v>310.75</v>
      </c>
      <c r="K19" s="115">
        <f t="shared" si="2"/>
        <v>425.40000000000003</v>
      </c>
      <c r="L19" s="115">
        <f t="shared" si="2"/>
        <v>8.5500000000000007E-2</v>
      </c>
      <c r="M19" s="115">
        <f t="shared" si="2"/>
        <v>2.001E-2</v>
      </c>
      <c r="N19" s="115">
        <f t="shared" si="2"/>
        <v>1.5149999999999999</v>
      </c>
      <c r="O19" s="115">
        <f t="shared" si="2"/>
        <v>0.34499999999999997</v>
      </c>
      <c r="P19" s="115">
        <f t="shared" si="2"/>
        <v>0.26780000000000004</v>
      </c>
      <c r="Q19" s="115">
        <f t="shared" si="2"/>
        <v>272.14</v>
      </c>
      <c r="R19" s="115">
        <f t="shared" si="2"/>
        <v>4.4649999999999999</v>
      </c>
      <c r="S19" s="115">
        <f t="shared" si="2"/>
        <v>23.108000000000001</v>
      </c>
      <c r="T19" s="82"/>
      <c r="U19" s="83"/>
    </row>
    <row r="20" spans="1:21" ht="15.75" x14ac:dyDescent="0.25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1" ht="15.75" x14ac:dyDescent="0.25">
      <c r="A21" s="17" t="s">
        <v>73</v>
      </c>
      <c r="B21" s="34">
        <v>100</v>
      </c>
      <c r="C21" s="63">
        <v>0.4</v>
      </c>
      <c r="D21" s="63">
        <v>0.3</v>
      </c>
      <c r="E21" s="63">
        <v>10.3</v>
      </c>
      <c r="F21" s="63">
        <v>57</v>
      </c>
      <c r="G21" s="65">
        <v>19</v>
      </c>
      <c r="H21" s="65">
        <v>12</v>
      </c>
      <c r="I21" s="65">
        <v>0.3</v>
      </c>
      <c r="J21" s="65">
        <v>16</v>
      </c>
      <c r="K21" s="65">
        <v>55</v>
      </c>
      <c r="L21" s="65">
        <v>1E-3</v>
      </c>
      <c r="M21" s="65">
        <v>1E-3</v>
      </c>
      <c r="N21" s="65">
        <v>0.1</v>
      </c>
      <c r="O21" s="65">
        <v>0.02</v>
      </c>
      <c r="P21" s="65">
        <v>0.03</v>
      </c>
      <c r="Q21" s="65">
        <v>2</v>
      </c>
      <c r="R21" s="65">
        <v>0.9</v>
      </c>
      <c r="S21" s="65">
        <v>15</v>
      </c>
      <c r="T21" s="4"/>
    </row>
    <row r="22" spans="1:21" ht="27" x14ac:dyDescent="0.25">
      <c r="A22" s="17" t="s">
        <v>249</v>
      </c>
      <c r="B22" s="34">
        <v>30</v>
      </c>
      <c r="C22" s="144">
        <v>1.86</v>
      </c>
      <c r="D22" s="63">
        <v>5.43</v>
      </c>
      <c r="E22" s="63">
        <v>19.77</v>
      </c>
      <c r="F22" s="63">
        <v>135</v>
      </c>
      <c r="G22" s="65">
        <v>11.1</v>
      </c>
      <c r="H22" s="65">
        <v>9.9</v>
      </c>
      <c r="I22" s="65">
        <v>0.77</v>
      </c>
      <c r="J22" s="65">
        <v>41.4</v>
      </c>
      <c r="K22" s="65">
        <v>42.6</v>
      </c>
      <c r="L22" s="65"/>
      <c r="M22" s="65"/>
      <c r="N22" s="65"/>
      <c r="O22" s="65">
        <v>2.1000000000000001E-2</v>
      </c>
      <c r="P22" s="65">
        <v>7.0000000000000007E-2</v>
      </c>
      <c r="Q22" s="65">
        <v>1.5</v>
      </c>
      <c r="R22" s="65"/>
      <c r="S22" s="65"/>
      <c r="T22" s="4"/>
    </row>
    <row r="23" spans="1:21" ht="15.75" x14ac:dyDescent="0.25">
      <c r="A23" s="7" t="s">
        <v>255</v>
      </c>
      <c r="B23" s="6">
        <v>200</v>
      </c>
      <c r="C23" s="22">
        <v>5.8</v>
      </c>
      <c r="D23" s="113">
        <v>6.4</v>
      </c>
      <c r="E23" s="113">
        <v>9.4</v>
      </c>
      <c r="F23" s="113">
        <v>120</v>
      </c>
      <c r="G23" s="4">
        <v>240</v>
      </c>
      <c r="H23" s="4">
        <v>28</v>
      </c>
      <c r="I23" s="4">
        <v>0.2</v>
      </c>
      <c r="J23" s="4">
        <v>180</v>
      </c>
      <c r="K23" s="4">
        <v>180</v>
      </c>
      <c r="L23" s="4">
        <v>1.7999999999999999E-2</v>
      </c>
      <c r="M23" s="4">
        <v>4.0000000000000001E-3</v>
      </c>
      <c r="N23" s="4">
        <v>0.4</v>
      </c>
      <c r="O23" s="4">
        <v>0.08</v>
      </c>
      <c r="P23" s="4">
        <v>0.3</v>
      </c>
      <c r="Q23" s="4">
        <v>44</v>
      </c>
      <c r="R23" s="4">
        <v>0.1</v>
      </c>
      <c r="S23" s="4">
        <v>2.6</v>
      </c>
      <c r="T23" s="4">
        <v>697</v>
      </c>
    </row>
    <row r="24" spans="1:21" ht="15.75" x14ac:dyDescent="0.25">
      <c r="A24" s="18" t="s">
        <v>54</v>
      </c>
      <c r="B24" s="3">
        <v>330</v>
      </c>
      <c r="C24" s="82">
        <f t="shared" ref="C24:S24" si="3">SUM(C21:C23)</f>
        <v>8.06</v>
      </c>
      <c r="D24" s="82">
        <f t="shared" si="3"/>
        <v>12.129999999999999</v>
      </c>
      <c r="E24" s="82">
        <f t="shared" si="3"/>
        <v>39.47</v>
      </c>
      <c r="F24" s="82">
        <f t="shared" si="3"/>
        <v>312</v>
      </c>
      <c r="G24" s="82">
        <f t="shared" si="3"/>
        <v>270.10000000000002</v>
      </c>
      <c r="H24" s="82">
        <f t="shared" si="3"/>
        <v>49.9</v>
      </c>
      <c r="I24" s="82">
        <f t="shared" si="3"/>
        <v>1.27</v>
      </c>
      <c r="J24" s="82">
        <f t="shared" si="3"/>
        <v>237.4</v>
      </c>
      <c r="K24" s="82">
        <f t="shared" si="3"/>
        <v>277.60000000000002</v>
      </c>
      <c r="L24" s="82">
        <f t="shared" si="3"/>
        <v>1.9E-2</v>
      </c>
      <c r="M24" s="82">
        <f t="shared" si="3"/>
        <v>5.0000000000000001E-3</v>
      </c>
      <c r="N24" s="82">
        <f t="shared" si="3"/>
        <v>0.5</v>
      </c>
      <c r="O24" s="82">
        <f t="shared" si="3"/>
        <v>0.121</v>
      </c>
      <c r="P24" s="82">
        <f t="shared" si="3"/>
        <v>0.4</v>
      </c>
      <c r="Q24" s="82">
        <f t="shared" si="3"/>
        <v>47.5</v>
      </c>
      <c r="R24" s="82">
        <f t="shared" si="3"/>
        <v>1</v>
      </c>
      <c r="S24" s="82">
        <f t="shared" si="3"/>
        <v>17.600000000000001</v>
      </c>
      <c r="T24" s="82"/>
    </row>
    <row r="25" spans="1:21" ht="15.75" x14ac:dyDescent="0.25">
      <c r="A25" s="14" t="s">
        <v>10</v>
      </c>
      <c r="B25" s="15"/>
      <c r="C25" s="80">
        <f t="shared" ref="C25:S25" si="4">SUM(C10+C19+C24)</f>
        <v>51.750000000000007</v>
      </c>
      <c r="D25" s="80">
        <f t="shared" si="4"/>
        <v>57.61999999999999</v>
      </c>
      <c r="E25" s="80">
        <f t="shared" si="4"/>
        <v>198.60999999999999</v>
      </c>
      <c r="F25" s="80">
        <f t="shared" si="4"/>
        <v>1585.21</v>
      </c>
      <c r="G25" s="80">
        <f t="shared" si="4"/>
        <v>980.56000000000006</v>
      </c>
      <c r="H25" s="80">
        <f t="shared" si="4"/>
        <v>186.78</v>
      </c>
      <c r="I25" s="80">
        <f t="shared" si="4"/>
        <v>6.5440000000000005</v>
      </c>
      <c r="J25" s="80">
        <f t="shared" si="4"/>
        <v>838.35</v>
      </c>
      <c r="K25" s="80">
        <f t="shared" si="4"/>
        <v>941.80000000000007</v>
      </c>
      <c r="L25" s="80">
        <f t="shared" si="4"/>
        <v>0.11950000000000001</v>
      </c>
      <c r="M25" s="80">
        <f t="shared" si="4"/>
        <v>2.8170000000000001E-2</v>
      </c>
      <c r="N25" s="80">
        <f t="shared" si="4"/>
        <v>2.3559999999999999</v>
      </c>
      <c r="O25" s="80">
        <f t="shared" si="4"/>
        <v>0.86</v>
      </c>
      <c r="P25" s="80">
        <f t="shared" si="4"/>
        <v>1.1154000000000002</v>
      </c>
      <c r="Q25" s="80">
        <f t="shared" si="4"/>
        <v>422.82</v>
      </c>
      <c r="R25" s="80">
        <f t="shared" si="4"/>
        <v>6.8149999999999995</v>
      </c>
      <c r="S25" s="80">
        <f t="shared" si="4"/>
        <v>41.782400000000003</v>
      </c>
      <c r="T25" s="80"/>
    </row>
  </sheetData>
  <mergeCells count="19">
    <mergeCell ref="K3:K4"/>
    <mergeCell ref="L3:L4"/>
    <mergeCell ref="M3:M4"/>
    <mergeCell ref="N3:N4"/>
    <mergeCell ref="O3:O4"/>
    <mergeCell ref="P3:P4"/>
    <mergeCell ref="A1:U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5"/>
  <sheetViews>
    <sheetView view="pageBreakPreview" topLeftCell="A4" zoomScaleNormal="100" zoomScaleSheetLayoutView="100" workbookViewId="0">
      <selection activeCell="A14" sqref="A14"/>
    </sheetView>
  </sheetViews>
  <sheetFormatPr defaultRowHeight="15" x14ac:dyDescent="0.25"/>
  <cols>
    <col min="1" max="1" width="20" style="1" customWidth="1"/>
    <col min="2" max="2" width="7.140625" customWidth="1"/>
    <col min="3" max="3" width="8.42578125" customWidth="1"/>
    <col min="4" max="4" width="8.5703125" customWidth="1"/>
    <col min="5" max="5" width="7.85546875" customWidth="1"/>
    <col min="6" max="6" width="7.42578125" customWidth="1"/>
    <col min="7" max="7" width="6.7109375" customWidth="1"/>
    <col min="8" max="12" width="6.5703125" customWidth="1"/>
    <col min="13" max="13" width="8.42578125" customWidth="1"/>
    <col min="14" max="17" width="6.5703125" customWidth="1"/>
    <col min="18" max="18" width="7.42578125" customWidth="1"/>
    <col min="19" max="19" width="6.5703125" customWidth="1"/>
    <col min="20" max="20" width="7.28515625" customWidth="1"/>
  </cols>
  <sheetData>
    <row r="1" spans="1:20" ht="18.75" x14ac:dyDescent="0.3">
      <c r="A1" s="167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31.5" x14ac:dyDescent="0.25">
      <c r="A2" s="169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201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5" customHeight="1" x14ac:dyDescent="0.25">
      <c r="A3" s="169"/>
      <c r="B3" s="169" t="s">
        <v>9</v>
      </c>
      <c r="C3" s="202"/>
      <c r="D3" s="202"/>
      <c r="E3" s="202"/>
      <c r="F3" s="201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75" t="s">
        <v>92</v>
      </c>
    </row>
    <row r="4" spans="1:20" ht="15.75" customHeight="1" x14ac:dyDescent="0.25">
      <c r="A4" s="8" t="s">
        <v>2</v>
      </c>
      <c r="B4" s="9"/>
      <c r="C4" s="4"/>
      <c r="D4" s="4"/>
      <c r="E4" s="4"/>
      <c r="F4" s="4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200"/>
    </row>
    <row r="5" spans="1:20" ht="45.75" customHeight="1" x14ac:dyDescent="0.25">
      <c r="A5" s="68" t="s">
        <v>133</v>
      </c>
      <c r="B5" s="69" t="s">
        <v>134</v>
      </c>
      <c r="C5" s="103">
        <v>14.3</v>
      </c>
      <c r="D5" s="103">
        <v>20.6</v>
      </c>
      <c r="E5" s="103">
        <v>2.85</v>
      </c>
      <c r="F5" s="103">
        <v>222.9</v>
      </c>
      <c r="G5" s="39">
        <v>141.69999999999999</v>
      </c>
      <c r="H5" s="4">
        <v>11.6</v>
      </c>
      <c r="I5" s="4">
        <v>1.45</v>
      </c>
      <c r="J5" s="4">
        <v>191.9</v>
      </c>
      <c r="K5" s="4">
        <v>45.7</v>
      </c>
      <c r="L5" s="4">
        <v>3.0000000000000001E-3</v>
      </c>
      <c r="M5" s="4">
        <v>1E-4</v>
      </c>
      <c r="N5" s="4">
        <v>8.1000000000000003E-2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73">
        <v>340</v>
      </c>
    </row>
    <row r="6" spans="1:20" ht="27.75" customHeight="1" x14ac:dyDescent="0.25">
      <c r="A6" s="17" t="s">
        <v>256</v>
      </c>
      <c r="B6" s="6">
        <v>40</v>
      </c>
      <c r="C6" s="22">
        <v>1.76</v>
      </c>
      <c r="D6" s="103">
        <v>0.12</v>
      </c>
      <c r="E6" s="103">
        <v>4.5599999999999996</v>
      </c>
      <c r="F6" s="103">
        <v>32.43</v>
      </c>
      <c r="G6" s="4">
        <v>7.65</v>
      </c>
      <c r="H6" s="4">
        <v>2.1</v>
      </c>
      <c r="I6" s="4">
        <v>0.25</v>
      </c>
      <c r="J6" s="4">
        <v>14.11</v>
      </c>
      <c r="K6" s="4">
        <v>4.51</v>
      </c>
      <c r="L6" s="4"/>
      <c r="M6" s="4"/>
      <c r="N6" s="4">
        <v>6.3E-2</v>
      </c>
      <c r="O6" s="4"/>
      <c r="P6" s="4">
        <v>3.3000000000000002E-2</v>
      </c>
      <c r="Q6" s="4">
        <v>34.44</v>
      </c>
      <c r="R6" s="4"/>
      <c r="S6" s="4">
        <v>1.35</v>
      </c>
      <c r="T6" s="4"/>
    </row>
    <row r="7" spans="1:20" ht="31.5" x14ac:dyDescent="0.25">
      <c r="A7" s="7" t="s">
        <v>257</v>
      </c>
      <c r="B7" s="6">
        <v>20</v>
      </c>
      <c r="C7" s="22">
        <v>4.6399999999999997</v>
      </c>
      <c r="D7" s="103">
        <v>5.9</v>
      </c>
      <c r="E7" s="103"/>
      <c r="F7" s="103">
        <v>72.8</v>
      </c>
      <c r="G7" s="4">
        <v>176</v>
      </c>
      <c r="H7" s="4">
        <v>7</v>
      </c>
      <c r="I7" s="4">
        <v>0.2</v>
      </c>
      <c r="J7" s="4">
        <v>100</v>
      </c>
      <c r="K7" s="4">
        <v>17.600000000000001</v>
      </c>
      <c r="L7" s="4"/>
      <c r="M7" s="4">
        <v>3.0000000000000001E-3</v>
      </c>
      <c r="N7" s="4"/>
      <c r="O7" s="4">
        <v>8.0000000000000002E-3</v>
      </c>
      <c r="P7" s="4">
        <v>6.0000000000000001E-3</v>
      </c>
      <c r="Q7" s="4">
        <v>57.6</v>
      </c>
      <c r="R7" s="4">
        <v>1.9</v>
      </c>
      <c r="S7" s="4">
        <v>1.44E-2</v>
      </c>
      <c r="T7" s="4"/>
    </row>
    <row r="8" spans="1:20" ht="15.75" x14ac:dyDescent="0.25">
      <c r="A8" s="7" t="s">
        <v>146</v>
      </c>
      <c r="B8" s="34">
        <v>200</v>
      </c>
      <c r="C8" s="60">
        <v>1</v>
      </c>
      <c r="D8" s="60">
        <v>1</v>
      </c>
      <c r="E8" s="60">
        <v>1.4</v>
      </c>
      <c r="F8" s="60">
        <v>58.4</v>
      </c>
      <c r="G8" s="60">
        <v>5.12</v>
      </c>
      <c r="H8" s="60">
        <v>12.5</v>
      </c>
      <c r="I8" s="60">
        <v>1.34</v>
      </c>
      <c r="J8" s="60">
        <v>37.200000000000003</v>
      </c>
      <c r="K8" s="60">
        <v>20.34</v>
      </c>
      <c r="L8" s="60">
        <v>2E-3</v>
      </c>
      <c r="M8" s="60">
        <v>5.0000000000000001E-4</v>
      </c>
      <c r="N8" s="60"/>
      <c r="O8" s="60">
        <v>1.2E-2</v>
      </c>
      <c r="P8" s="60">
        <v>5.6000000000000001E-2</v>
      </c>
      <c r="Q8" s="60">
        <v>16.600000000000001</v>
      </c>
      <c r="R8" s="60">
        <v>1.4E-2</v>
      </c>
      <c r="S8" s="60">
        <v>0.3</v>
      </c>
      <c r="T8" s="4">
        <v>630</v>
      </c>
    </row>
    <row r="9" spans="1:20" ht="15.75" x14ac:dyDescent="0.25">
      <c r="A9" s="7" t="s">
        <v>112</v>
      </c>
      <c r="B9" s="34">
        <v>100</v>
      </c>
      <c r="C9" s="22">
        <v>0.8</v>
      </c>
      <c r="D9" s="103">
        <v>0.2</v>
      </c>
      <c r="E9" s="103">
        <v>7.5</v>
      </c>
      <c r="F9" s="103">
        <v>53</v>
      </c>
      <c r="G9" s="4">
        <v>35</v>
      </c>
      <c r="H9" s="4">
        <v>11</v>
      </c>
      <c r="I9" s="4">
        <v>0.1</v>
      </c>
      <c r="J9" s="4">
        <v>17</v>
      </c>
      <c r="K9" s="4">
        <v>55</v>
      </c>
      <c r="L9" s="4">
        <v>3.0000000000000001E-3</v>
      </c>
      <c r="M9" s="4">
        <v>1E-4</v>
      </c>
      <c r="N9" s="4">
        <v>1.4999999999999999E-2</v>
      </c>
      <c r="O9" s="4">
        <v>6.0000000000000001E-3</v>
      </c>
      <c r="P9" s="4">
        <v>3.0000000000000001E-3</v>
      </c>
      <c r="Q9" s="4">
        <v>10</v>
      </c>
      <c r="R9" s="4"/>
      <c r="S9" s="4">
        <v>33</v>
      </c>
      <c r="T9" s="4"/>
    </row>
    <row r="10" spans="1:20" ht="15.75" x14ac:dyDescent="0.25">
      <c r="A10" s="7" t="s">
        <v>63</v>
      </c>
      <c r="B10" s="34">
        <v>30</v>
      </c>
      <c r="C10" s="22">
        <v>2.21</v>
      </c>
      <c r="D10" s="103">
        <v>1.35</v>
      </c>
      <c r="E10" s="103">
        <v>13.05</v>
      </c>
      <c r="F10" s="103">
        <v>82.2</v>
      </c>
      <c r="G10" s="4">
        <v>37.5</v>
      </c>
      <c r="H10" s="4">
        <v>12.3</v>
      </c>
      <c r="I10" s="4">
        <v>0.08</v>
      </c>
      <c r="J10" s="4">
        <v>38.700000000000003</v>
      </c>
      <c r="K10" s="4">
        <v>42.3</v>
      </c>
      <c r="L10" s="4"/>
      <c r="M10" s="4">
        <v>1.0000000000000001E-5</v>
      </c>
      <c r="N10" s="4"/>
      <c r="O10" s="4">
        <v>0.12</v>
      </c>
      <c r="P10" s="4">
        <v>7.4999999999999997E-3</v>
      </c>
      <c r="Q10" s="4"/>
      <c r="R10" s="4"/>
      <c r="S10" s="4">
        <v>6.0000000000000001E-3</v>
      </c>
      <c r="T10" s="60"/>
    </row>
    <row r="11" spans="1:20" ht="15.75" x14ac:dyDescent="0.25">
      <c r="A11" s="11" t="s">
        <v>64</v>
      </c>
      <c r="B11" s="6">
        <v>20</v>
      </c>
      <c r="C11" s="22">
        <v>1.7</v>
      </c>
      <c r="D11" s="103">
        <v>0.66</v>
      </c>
      <c r="E11" s="103">
        <v>8.5</v>
      </c>
      <c r="F11" s="103">
        <v>51.8</v>
      </c>
      <c r="G11" s="4">
        <v>14.6</v>
      </c>
      <c r="H11" s="4">
        <v>8</v>
      </c>
      <c r="I11" s="4">
        <v>0.56999999999999995</v>
      </c>
      <c r="J11" s="4">
        <v>25</v>
      </c>
      <c r="K11" s="4">
        <v>33.200000000000003</v>
      </c>
      <c r="L11" s="4"/>
      <c r="M11" s="4"/>
      <c r="N11" s="4">
        <v>1E-3</v>
      </c>
      <c r="O11" s="4">
        <v>8.5999999999999993E-2</v>
      </c>
      <c r="P11" s="4">
        <v>6.6E-3</v>
      </c>
      <c r="Q11" s="4"/>
      <c r="R11" s="4"/>
      <c r="S11" s="4">
        <v>8.0000000000000002E-3</v>
      </c>
      <c r="T11" s="4"/>
    </row>
    <row r="12" spans="1:20" ht="15.75" x14ac:dyDescent="0.25">
      <c r="A12" s="18" t="s">
        <v>53</v>
      </c>
      <c r="B12" s="3">
        <v>570</v>
      </c>
      <c r="C12" s="82">
        <f t="shared" ref="C12:I12" si="0">SUM(C5:C11)</f>
        <v>26.410000000000004</v>
      </c>
      <c r="D12" s="82">
        <f t="shared" si="0"/>
        <v>29.830000000000005</v>
      </c>
      <c r="E12" s="82">
        <f t="shared" si="0"/>
        <v>37.86</v>
      </c>
      <c r="F12" s="82">
        <f t="shared" si="0"/>
        <v>573.53</v>
      </c>
      <c r="G12" s="82">
        <f t="shared" si="0"/>
        <v>417.57000000000005</v>
      </c>
      <c r="H12" s="82">
        <f t="shared" si="0"/>
        <v>64.5</v>
      </c>
      <c r="I12" s="82">
        <f t="shared" si="0"/>
        <v>3.99</v>
      </c>
      <c r="J12" s="82">
        <f t="shared" ref="J12:S12" si="1">SUM(J5:J11)</f>
        <v>423.90999999999997</v>
      </c>
      <c r="K12" s="82">
        <f t="shared" si="1"/>
        <v>218.64999999999998</v>
      </c>
      <c r="L12" s="82">
        <f t="shared" si="1"/>
        <v>8.0000000000000002E-3</v>
      </c>
      <c r="M12" s="82">
        <f t="shared" si="1"/>
        <v>3.7099999999999998E-3</v>
      </c>
      <c r="N12" s="82">
        <f t="shared" si="1"/>
        <v>0.16000000000000003</v>
      </c>
      <c r="O12" s="82">
        <f t="shared" si="1"/>
        <v>0.33199999999999996</v>
      </c>
      <c r="P12" s="82">
        <f t="shared" si="1"/>
        <v>0.71210000000000007</v>
      </c>
      <c r="Q12" s="82">
        <f t="shared" si="1"/>
        <v>368.64000000000004</v>
      </c>
      <c r="R12" s="82">
        <f t="shared" si="1"/>
        <v>5.9140000000000006</v>
      </c>
      <c r="S12" s="82">
        <f t="shared" si="1"/>
        <v>34.978400000000001</v>
      </c>
      <c r="T12" s="82"/>
    </row>
    <row r="13" spans="1:20" ht="15.75" x14ac:dyDescent="0.25">
      <c r="A13" s="18" t="s">
        <v>3</v>
      </c>
      <c r="B13" s="6"/>
      <c r="C13" s="22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4.75" customHeight="1" x14ac:dyDescent="0.25">
      <c r="A14" s="146" t="s">
        <v>258</v>
      </c>
      <c r="B14" s="6">
        <v>60</v>
      </c>
      <c r="C14" s="105">
        <v>1.32</v>
      </c>
      <c r="D14" s="105">
        <v>0.24</v>
      </c>
      <c r="E14" s="105">
        <v>6.72</v>
      </c>
      <c r="F14" s="105">
        <v>34.799999999999997</v>
      </c>
      <c r="G14" s="105">
        <v>25.2</v>
      </c>
      <c r="H14" s="105">
        <v>1.8</v>
      </c>
      <c r="I14" s="105">
        <v>0.22</v>
      </c>
      <c r="J14" s="105">
        <v>14.6</v>
      </c>
      <c r="K14" s="105">
        <v>11.6</v>
      </c>
      <c r="L14" s="105"/>
      <c r="M14" s="105">
        <v>2.9999999999999997E-4</v>
      </c>
      <c r="N14" s="105">
        <v>1.0999999999999999E-2</v>
      </c>
      <c r="O14" s="105">
        <v>1.2E-2</v>
      </c>
      <c r="P14" s="105">
        <v>3.0000000000000001E-3</v>
      </c>
      <c r="Q14" s="105">
        <v>1.2</v>
      </c>
      <c r="R14" s="105"/>
      <c r="S14" s="105">
        <v>0.88</v>
      </c>
      <c r="T14" s="140" t="s">
        <v>240</v>
      </c>
    </row>
    <row r="15" spans="1:20" ht="43.5" customHeight="1" x14ac:dyDescent="0.25">
      <c r="A15" s="17" t="s">
        <v>174</v>
      </c>
      <c r="B15" s="31" t="s">
        <v>69</v>
      </c>
      <c r="C15" s="103">
        <v>6</v>
      </c>
      <c r="D15" s="103">
        <v>3</v>
      </c>
      <c r="E15" s="103">
        <v>4.25</v>
      </c>
      <c r="F15" s="103">
        <v>168.75</v>
      </c>
      <c r="G15" s="4">
        <v>21.62</v>
      </c>
      <c r="H15" s="4">
        <v>22.5</v>
      </c>
      <c r="I15" s="4">
        <v>0.6</v>
      </c>
      <c r="J15" s="4">
        <v>35</v>
      </c>
      <c r="K15" s="4">
        <v>37.5</v>
      </c>
      <c r="L15" s="4">
        <v>2E-3</v>
      </c>
      <c r="M15" s="4">
        <v>1.2999999999999999E-3</v>
      </c>
      <c r="N15" s="4">
        <v>1.35</v>
      </c>
      <c r="O15" s="4">
        <v>0.03</v>
      </c>
      <c r="P15" s="4">
        <v>0.02</v>
      </c>
      <c r="Q15" s="4">
        <v>33</v>
      </c>
      <c r="R15" s="4"/>
      <c r="S15" s="4">
        <v>0.2</v>
      </c>
      <c r="T15" s="4">
        <v>138</v>
      </c>
    </row>
    <row r="16" spans="1:20" ht="40.5" customHeight="1" x14ac:dyDescent="0.25">
      <c r="A16" s="17" t="s">
        <v>147</v>
      </c>
      <c r="B16" s="31" t="s">
        <v>138</v>
      </c>
      <c r="C16" s="105">
        <v>10.6</v>
      </c>
      <c r="D16" s="105">
        <v>8</v>
      </c>
      <c r="E16" s="105">
        <v>80.400000000000006</v>
      </c>
      <c r="F16" s="105">
        <v>306</v>
      </c>
      <c r="G16" s="105">
        <v>34</v>
      </c>
      <c r="H16" s="105">
        <v>14</v>
      </c>
      <c r="I16" s="105">
        <v>2.4</v>
      </c>
      <c r="J16" s="105">
        <v>68</v>
      </c>
      <c r="K16" s="105">
        <v>154</v>
      </c>
      <c r="L16" s="105"/>
      <c r="M16" s="105"/>
      <c r="N16" s="105"/>
      <c r="O16" s="105">
        <v>1.4E-2</v>
      </c>
      <c r="P16" s="105">
        <v>0.18</v>
      </c>
      <c r="Q16" s="105">
        <v>24</v>
      </c>
      <c r="R16" s="105"/>
      <c r="S16" s="105"/>
      <c r="T16" s="105">
        <v>438</v>
      </c>
    </row>
    <row r="17" spans="1:20" ht="31.5" x14ac:dyDescent="0.25">
      <c r="A17" s="17" t="s">
        <v>95</v>
      </c>
      <c r="B17" s="6">
        <v>200</v>
      </c>
      <c r="C17" s="103">
        <v>0.6</v>
      </c>
      <c r="D17" s="103"/>
      <c r="E17" s="103">
        <v>29</v>
      </c>
      <c r="F17" s="103">
        <v>141.19999999999999</v>
      </c>
      <c r="G17" s="4">
        <v>25.2</v>
      </c>
      <c r="H17" s="4">
        <v>9.4</v>
      </c>
      <c r="I17" s="4">
        <v>0.6</v>
      </c>
      <c r="J17" s="4">
        <v>9.6</v>
      </c>
      <c r="K17" s="4"/>
      <c r="L17" s="4"/>
      <c r="M17" s="4"/>
      <c r="N17" s="4"/>
      <c r="O17" s="4">
        <v>6.0000000000000001E-3</v>
      </c>
      <c r="P17" s="4">
        <v>0.02</v>
      </c>
      <c r="Q17" s="4">
        <v>10</v>
      </c>
      <c r="R17" s="4"/>
      <c r="S17" s="4">
        <v>0.4</v>
      </c>
      <c r="T17" s="4">
        <v>638</v>
      </c>
    </row>
    <row r="18" spans="1:20" ht="18.75" customHeight="1" x14ac:dyDescent="0.25">
      <c r="A18" s="17" t="s">
        <v>63</v>
      </c>
      <c r="B18" s="6">
        <v>60</v>
      </c>
      <c r="C18" s="22">
        <v>4.42</v>
      </c>
      <c r="D18" s="103">
        <v>2.7</v>
      </c>
      <c r="E18" s="103">
        <v>26.1</v>
      </c>
      <c r="F18" s="103">
        <v>92</v>
      </c>
      <c r="G18" s="4">
        <v>75</v>
      </c>
      <c r="H18" s="4">
        <v>20.6</v>
      </c>
      <c r="I18" s="4">
        <v>0.16</v>
      </c>
      <c r="J18" s="4">
        <v>77.400000000000006</v>
      </c>
      <c r="K18" s="4">
        <v>84.6</v>
      </c>
      <c r="L18" s="4"/>
      <c r="M18" s="4">
        <v>2.0000000000000002E-5</v>
      </c>
      <c r="N18" s="4"/>
      <c r="O18" s="4">
        <v>0.24</v>
      </c>
      <c r="P18" s="4">
        <v>1.4999999999999999E-2</v>
      </c>
      <c r="Q18" s="4"/>
      <c r="R18" s="4"/>
      <c r="S18" s="4">
        <v>1.2E-2</v>
      </c>
      <c r="T18" s="4"/>
    </row>
    <row r="19" spans="1:20" ht="15.75" x14ac:dyDescent="0.25">
      <c r="A19" s="7" t="s">
        <v>64</v>
      </c>
      <c r="B19" s="6">
        <v>30</v>
      </c>
      <c r="C19" s="103">
        <v>2.5499999999999998</v>
      </c>
      <c r="D19" s="103">
        <v>0.99</v>
      </c>
      <c r="E19" s="103">
        <v>12.75</v>
      </c>
      <c r="F19" s="103">
        <v>77.7</v>
      </c>
      <c r="G19" s="4">
        <v>21.9</v>
      </c>
      <c r="H19" s="4">
        <v>12</v>
      </c>
      <c r="I19" s="4">
        <v>0.85</v>
      </c>
      <c r="J19" s="4">
        <v>37.5</v>
      </c>
      <c r="K19" s="4">
        <v>49.8</v>
      </c>
      <c r="L19" s="4"/>
      <c r="M19" s="4"/>
      <c r="N19" s="4">
        <v>1.4999999999999999E-2</v>
      </c>
      <c r="O19" s="4">
        <v>0.13</v>
      </c>
      <c r="P19" s="4">
        <v>0.01</v>
      </c>
      <c r="Q19" s="4"/>
      <c r="R19" s="4"/>
      <c r="S19" s="4">
        <v>1.2E-2</v>
      </c>
      <c r="T19" s="4"/>
    </row>
    <row r="20" spans="1:20" ht="15.75" x14ac:dyDescent="0.25">
      <c r="A20" s="18" t="s">
        <v>56</v>
      </c>
      <c r="B20" s="3">
        <v>825</v>
      </c>
      <c r="C20" s="82">
        <f t="shared" ref="C20:S20" si="2">SUM(C14:C19)</f>
        <v>25.490000000000006</v>
      </c>
      <c r="D20" s="82">
        <f t="shared" si="2"/>
        <v>14.930000000000001</v>
      </c>
      <c r="E20" s="82">
        <f t="shared" si="2"/>
        <v>159.22</v>
      </c>
      <c r="F20" s="82">
        <f t="shared" si="2"/>
        <v>820.45</v>
      </c>
      <c r="G20" s="82">
        <f t="shared" si="2"/>
        <v>202.92</v>
      </c>
      <c r="H20" s="82">
        <f t="shared" si="2"/>
        <v>80.3</v>
      </c>
      <c r="I20" s="82">
        <f t="shared" si="2"/>
        <v>4.83</v>
      </c>
      <c r="J20" s="82">
        <f t="shared" si="2"/>
        <v>242.1</v>
      </c>
      <c r="K20" s="82">
        <f t="shared" si="2"/>
        <v>337.5</v>
      </c>
      <c r="L20" s="82">
        <f t="shared" si="2"/>
        <v>2E-3</v>
      </c>
      <c r="M20" s="82">
        <f t="shared" si="2"/>
        <v>1.6199999999999999E-3</v>
      </c>
      <c r="N20" s="82">
        <f t="shared" si="2"/>
        <v>1.3759999999999999</v>
      </c>
      <c r="O20" s="82">
        <f t="shared" si="2"/>
        <v>0.432</v>
      </c>
      <c r="P20" s="82">
        <f t="shared" si="2"/>
        <v>0.248</v>
      </c>
      <c r="Q20" s="82">
        <f t="shared" si="2"/>
        <v>68.2</v>
      </c>
      <c r="R20" s="82">
        <f t="shared" si="2"/>
        <v>0</v>
      </c>
      <c r="S20" s="82">
        <f t="shared" si="2"/>
        <v>1.504</v>
      </c>
      <c r="T20" s="82"/>
    </row>
    <row r="21" spans="1:20" ht="15.75" x14ac:dyDescent="0.25">
      <c r="A21" s="18" t="s">
        <v>4</v>
      </c>
      <c r="B21" s="6"/>
      <c r="C21" s="22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 x14ac:dyDescent="0.25">
      <c r="A22" s="7" t="s">
        <v>156</v>
      </c>
      <c r="B22" s="6">
        <v>200</v>
      </c>
      <c r="C22" s="79">
        <v>6.4</v>
      </c>
      <c r="D22" s="79">
        <v>5</v>
      </c>
      <c r="E22" s="79">
        <v>22</v>
      </c>
      <c r="F22" s="79">
        <v>158</v>
      </c>
      <c r="G22" s="79">
        <v>208</v>
      </c>
      <c r="H22" s="79">
        <v>18</v>
      </c>
      <c r="I22" s="79">
        <v>0.2</v>
      </c>
      <c r="J22" s="79">
        <v>142</v>
      </c>
      <c r="K22" s="79">
        <v>80</v>
      </c>
      <c r="L22" s="79">
        <v>0.02</v>
      </c>
      <c r="M22" s="79">
        <v>4.0000000000000001E-3</v>
      </c>
      <c r="N22" s="79">
        <v>0.2</v>
      </c>
      <c r="O22" s="79">
        <v>0.06</v>
      </c>
      <c r="P22" s="79">
        <v>0.3</v>
      </c>
      <c r="Q22" s="79">
        <v>44</v>
      </c>
      <c r="R22" s="79">
        <v>1</v>
      </c>
      <c r="S22" s="79">
        <v>1.2</v>
      </c>
      <c r="T22" s="79">
        <v>698</v>
      </c>
    </row>
    <row r="23" spans="1:20" ht="15.75" x14ac:dyDescent="0.25">
      <c r="A23" s="27" t="s">
        <v>165</v>
      </c>
      <c r="B23" s="34">
        <v>100</v>
      </c>
      <c r="C23" s="63">
        <v>0.4</v>
      </c>
      <c r="D23" s="63">
        <v>0.3</v>
      </c>
      <c r="E23" s="63">
        <v>10.3</v>
      </c>
      <c r="F23" s="63">
        <v>97</v>
      </c>
      <c r="G23" s="65">
        <v>19</v>
      </c>
      <c r="H23" s="65">
        <v>12</v>
      </c>
      <c r="I23" s="65">
        <v>0.3</v>
      </c>
      <c r="J23" s="65">
        <v>16</v>
      </c>
      <c r="K23" s="65">
        <v>55</v>
      </c>
      <c r="L23" s="65">
        <v>1E-3</v>
      </c>
      <c r="M23" s="65">
        <v>1E-3</v>
      </c>
      <c r="N23" s="65">
        <v>0.1</v>
      </c>
      <c r="O23" s="65">
        <v>0.02</v>
      </c>
      <c r="P23" s="65">
        <v>0.03</v>
      </c>
      <c r="Q23" s="65">
        <v>2</v>
      </c>
      <c r="R23" s="65">
        <v>0.9</v>
      </c>
      <c r="S23" s="65">
        <v>15</v>
      </c>
      <c r="T23" s="65"/>
    </row>
    <row r="24" spans="1:20" ht="15.75" customHeight="1" x14ac:dyDescent="0.25">
      <c r="A24" s="18" t="s">
        <v>54</v>
      </c>
      <c r="B24" s="3">
        <v>300</v>
      </c>
      <c r="C24" s="82">
        <f t="shared" ref="C24:S24" si="3">SUM(C22:C23)</f>
        <v>6.8000000000000007</v>
      </c>
      <c r="D24" s="82">
        <f t="shared" si="3"/>
        <v>5.3</v>
      </c>
      <c r="E24" s="82">
        <f t="shared" si="3"/>
        <v>32.299999999999997</v>
      </c>
      <c r="F24" s="82">
        <f t="shared" si="3"/>
        <v>255</v>
      </c>
      <c r="G24" s="82">
        <f t="shared" si="3"/>
        <v>227</v>
      </c>
      <c r="H24" s="82">
        <f t="shared" si="3"/>
        <v>30</v>
      </c>
      <c r="I24" s="82">
        <f t="shared" si="3"/>
        <v>0.5</v>
      </c>
      <c r="J24" s="82">
        <f t="shared" si="3"/>
        <v>158</v>
      </c>
      <c r="K24" s="82">
        <f t="shared" si="3"/>
        <v>135</v>
      </c>
      <c r="L24" s="82">
        <f t="shared" si="3"/>
        <v>2.1000000000000001E-2</v>
      </c>
      <c r="M24" s="82">
        <f t="shared" si="3"/>
        <v>5.0000000000000001E-3</v>
      </c>
      <c r="N24" s="82">
        <f t="shared" si="3"/>
        <v>0.30000000000000004</v>
      </c>
      <c r="O24" s="82">
        <f t="shared" si="3"/>
        <v>0.08</v>
      </c>
      <c r="P24" s="82">
        <f t="shared" si="3"/>
        <v>0.32999999999999996</v>
      </c>
      <c r="Q24" s="82">
        <f t="shared" si="3"/>
        <v>46</v>
      </c>
      <c r="R24" s="82">
        <f t="shared" si="3"/>
        <v>1.9</v>
      </c>
      <c r="S24" s="82">
        <f t="shared" si="3"/>
        <v>16.2</v>
      </c>
      <c r="T24" s="82"/>
    </row>
    <row r="25" spans="1:20" ht="15.75" x14ac:dyDescent="0.25">
      <c r="A25" s="14" t="s">
        <v>10</v>
      </c>
      <c r="B25" s="15"/>
      <c r="C25" s="80">
        <f t="shared" ref="C25:S25" si="4">SUM(C12+C20+C24)</f>
        <v>58.7</v>
      </c>
      <c r="D25" s="80">
        <f t="shared" si="4"/>
        <v>50.06</v>
      </c>
      <c r="E25" s="80">
        <f t="shared" si="4"/>
        <v>229.38</v>
      </c>
      <c r="F25" s="80">
        <f t="shared" si="4"/>
        <v>1648.98</v>
      </c>
      <c r="G25" s="80">
        <f t="shared" si="4"/>
        <v>847.49</v>
      </c>
      <c r="H25" s="80">
        <f t="shared" si="4"/>
        <v>174.8</v>
      </c>
      <c r="I25" s="80">
        <f t="shared" si="4"/>
        <v>9.32</v>
      </c>
      <c r="J25" s="80">
        <f t="shared" si="4"/>
        <v>824.01</v>
      </c>
      <c r="K25" s="80">
        <f t="shared" si="4"/>
        <v>691.15</v>
      </c>
      <c r="L25" s="80">
        <f t="shared" si="4"/>
        <v>3.1E-2</v>
      </c>
      <c r="M25" s="80">
        <f t="shared" si="4"/>
        <v>1.0329999999999999E-2</v>
      </c>
      <c r="N25" s="80">
        <f t="shared" si="4"/>
        <v>1.8360000000000001</v>
      </c>
      <c r="O25" s="80">
        <f t="shared" si="4"/>
        <v>0.84399999999999997</v>
      </c>
      <c r="P25" s="80">
        <f t="shared" si="4"/>
        <v>1.2901</v>
      </c>
      <c r="Q25" s="80">
        <f t="shared" si="4"/>
        <v>482.84000000000003</v>
      </c>
      <c r="R25" s="80">
        <f t="shared" si="4"/>
        <v>7.8140000000000001</v>
      </c>
      <c r="S25" s="80">
        <f t="shared" si="4"/>
        <v>52.682400000000001</v>
      </c>
      <c r="T25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4"/>
  <sheetViews>
    <sheetView view="pageBreakPreview" zoomScaleNormal="100" zoomScaleSheetLayoutView="115" workbookViewId="0">
      <selection activeCell="T22" sqref="T22"/>
    </sheetView>
  </sheetViews>
  <sheetFormatPr defaultRowHeight="15" x14ac:dyDescent="0.25"/>
  <cols>
    <col min="1" max="1" width="20.5703125" style="1" customWidth="1"/>
    <col min="2" max="2" width="7" customWidth="1"/>
    <col min="3" max="3" width="6.85546875" customWidth="1"/>
    <col min="4" max="4" width="6.140625" customWidth="1"/>
    <col min="5" max="5" width="10.42578125" customWidth="1"/>
    <col min="6" max="6" width="8.28515625" customWidth="1"/>
    <col min="7" max="7" width="5.85546875" customWidth="1"/>
    <col min="8" max="8" width="6.7109375" customWidth="1"/>
    <col min="9" max="11" width="6.42578125" customWidth="1"/>
    <col min="12" max="12" width="7.7109375" customWidth="1"/>
    <col min="13" max="13" width="9.28515625" customWidth="1"/>
    <col min="14" max="17" width="6.42578125" customWidth="1"/>
    <col min="18" max="18" width="8" customWidth="1"/>
    <col min="19" max="19" width="6.42578125" customWidth="1"/>
    <col min="20" max="20" width="7.140625" customWidth="1"/>
  </cols>
  <sheetData>
    <row r="1" spans="1:20" ht="18.75" x14ac:dyDescent="0.3">
      <c r="A1" s="167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x14ac:dyDescent="0.25">
      <c r="A2" s="169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70" t="s">
        <v>8</v>
      </c>
      <c r="G2" s="189" t="s">
        <v>98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1"/>
    </row>
    <row r="3" spans="1:20" ht="18.75" customHeight="1" x14ac:dyDescent="0.25">
      <c r="A3" s="169"/>
      <c r="B3" s="182" t="s">
        <v>9</v>
      </c>
      <c r="C3" s="183"/>
      <c r="D3" s="183"/>
      <c r="E3" s="183"/>
      <c r="F3" s="170"/>
      <c r="G3" s="192" t="s">
        <v>24</v>
      </c>
      <c r="H3" s="194" t="s">
        <v>25</v>
      </c>
      <c r="I3" s="194" t="s">
        <v>26</v>
      </c>
      <c r="J3" s="177" t="s">
        <v>82</v>
      </c>
      <c r="K3" s="177" t="s">
        <v>83</v>
      </c>
      <c r="L3" s="177" t="s">
        <v>84</v>
      </c>
      <c r="M3" s="177" t="s">
        <v>85</v>
      </c>
      <c r="N3" s="177" t="s">
        <v>86</v>
      </c>
      <c r="O3" s="177" t="s">
        <v>87</v>
      </c>
      <c r="P3" s="177" t="s">
        <v>88</v>
      </c>
      <c r="Q3" s="177" t="s">
        <v>89</v>
      </c>
      <c r="R3" s="177" t="s">
        <v>90</v>
      </c>
      <c r="S3" s="177" t="s">
        <v>27</v>
      </c>
      <c r="T3" s="175" t="s">
        <v>92</v>
      </c>
    </row>
    <row r="4" spans="1:20" ht="18.75" customHeight="1" x14ac:dyDescent="0.25">
      <c r="A4" s="8" t="s">
        <v>2</v>
      </c>
      <c r="B4" s="9"/>
      <c r="C4" s="5"/>
      <c r="D4" s="5"/>
      <c r="E4" s="5"/>
      <c r="F4" s="5"/>
      <c r="G4" s="193"/>
      <c r="H4" s="195"/>
      <c r="I4" s="195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200"/>
    </row>
    <row r="5" spans="1:20" ht="39" customHeight="1" x14ac:dyDescent="0.25">
      <c r="A5" s="11" t="s">
        <v>155</v>
      </c>
      <c r="B5" s="31" t="s">
        <v>138</v>
      </c>
      <c r="C5" s="104">
        <v>14.96</v>
      </c>
      <c r="D5" s="104">
        <v>16.55</v>
      </c>
      <c r="E5" s="104">
        <v>19.8</v>
      </c>
      <c r="F5" s="104">
        <v>290.38</v>
      </c>
      <c r="G5" s="37">
        <v>65</v>
      </c>
      <c r="H5" s="37">
        <v>38</v>
      </c>
      <c r="I5" s="4">
        <v>2.8</v>
      </c>
      <c r="J5" s="4">
        <v>124</v>
      </c>
      <c r="K5" s="4">
        <v>144</v>
      </c>
      <c r="L5" s="4">
        <v>2.8000000000000001E-2</v>
      </c>
      <c r="M5" s="4">
        <v>5.0000000000000001E-4</v>
      </c>
      <c r="N5" s="4"/>
      <c r="O5" s="4">
        <v>0.112</v>
      </c>
      <c r="P5" s="4">
        <v>0.2</v>
      </c>
      <c r="Q5" s="4">
        <v>72.099999999999994</v>
      </c>
      <c r="R5" s="4">
        <v>1.81</v>
      </c>
      <c r="S5" s="4">
        <v>1.02</v>
      </c>
      <c r="T5" s="4">
        <v>443</v>
      </c>
    </row>
    <row r="6" spans="1:20" ht="15.75" x14ac:dyDescent="0.25">
      <c r="A6" s="7" t="s">
        <v>70</v>
      </c>
      <c r="B6" s="6">
        <v>100</v>
      </c>
      <c r="C6" s="22">
        <v>0.4</v>
      </c>
      <c r="D6" s="103">
        <v>0.4</v>
      </c>
      <c r="E6" s="103">
        <v>9.8000000000000007</v>
      </c>
      <c r="F6" s="103">
        <v>52</v>
      </c>
      <c r="G6" s="4">
        <v>26</v>
      </c>
      <c r="H6" s="4">
        <v>9</v>
      </c>
      <c r="I6" s="4">
        <v>2.2000000000000002</v>
      </c>
      <c r="J6" s="4">
        <v>11</v>
      </c>
      <c r="K6" s="4">
        <v>48</v>
      </c>
      <c r="L6" s="4">
        <v>2E-3</v>
      </c>
      <c r="M6" s="4">
        <v>4.0000000000000001E-3</v>
      </c>
      <c r="N6" s="4">
        <v>0.08</v>
      </c>
      <c r="O6" s="4">
        <v>0.03</v>
      </c>
      <c r="P6" s="4">
        <v>0.02</v>
      </c>
      <c r="Q6" s="4">
        <v>5</v>
      </c>
      <c r="R6" s="4"/>
      <c r="S6" s="4">
        <v>10</v>
      </c>
      <c r="T6" s="4"/>
    </row>
    <row r="7" spans="1:20" ht="15.75" x14ac:dyDescent="0.25">
      <c r="A7" s="17" t="s">
        <v>149</v>
      </c>
      <c r="B7" s="6">
        <v>200</v>
      </c>
      <c r="C7" s="22"/>
      <c r="D7" s="103"/>
      <c r="E7" s="103">
        <v>46</v>
      </c>
      <c r="F7" s="103">
        <v>82</v>
      </c>
      <c r="G7" s="4"/>
      <c r="H7" s="4"/>
      <c r="I7" s="4"/>
      <c r="J7" s="4"/>
      <c r="K7" s="4"/>
      <c r="L7" s="4"/>
      <c r="M7" s="4"/>
      <c r="N7" s="4"/>
      <c r="O7" s="4"/>
      <c r="P7" s="4">
        <v>0.48</v>
      </c>
      <c r="Q7" s="4">
        <v>0.36</v>
      </c>
      <c r="R7" s="4">
        <v>0.8</v>
      </c>
      <c r="S7" s="4">
        <v>4.9000000000000004</v>
      </c>
      <c r="T7" s="4">
        <v>648</v>
      </c>
    </row>
    <row r="8" spans="1:20" ht="15.75" x14ac:dyDescent="0.25">
      <c r="A8" s="17" t="s">
        <v>63</v>
      </c>
      <c r="B8" s="6">
        <v>30</v>
      </c>
      <c r="C8" s="22">
        <v>2.21</v>
      </c>
      <c r="D8" s="103">
        <v>1.35</v>
      </c>
      <c r="E8" s="103">
        <v>13.05</v>
      </c>
      <c r="F8" s="103">
        <v>142.19999999999999</v>
      </c>
      <c r="G8" s="4">
        <v>37.5</v>
      </c>
      <c r="H8" s="4">
        <v>12.3</v>
      </c>
      <c r="I8" s="4">
        <v>0.08</v>
      </c>
      <c r="J8" s="4">
        <v>38.700000000000003</v>
      </c>
      <c r="K8" s="4">
        <v>42.3</v>
      </c>
      <c r="L8" s="4"/>
      <c r="M8" s="4">
        <v>1.0000000000000001E-5</v>
      </c>
      <c r="N8" s="4"/>
      <c r="O8" s="4">
        <v>0.12</v>
      </c>
      <c r="P8" s="4">
        <v>7.4999999999999997E-3</v>
      </c>
      <c r="Q8" s="4"/>
      <c r="R8" s="4"/>
      <c r="S8" s="4">
        <v>6.0000000000000001E-3</v>
      </c>
      <c r="T8" s="4"/>
    </row>
    <row r="9" spans="1:20" ht="15.75" x14ac:dyDescent="0.25">
      <c r="A9" s="11" t="s">
        <v>64</v>
      </c>
      <c r="B9" s="6">
        <v>20</v>
      </c>
      <c r="C9" s="22">
        <v>1.7</v>
      </c>
      <c r="D9" s="103">
        <v>0.66</v>
      </c>
      <c r="E9" s="103">
        <v>8.5</v>
      </c>
      <c r="F9" s="103">
        <v>51.8</v>
      </c>
      <c r="G9" s="4">
        <v>14.6</v>
      </c>
      <c r="H9" s="4">
        <v>8</v>
      </c>
      <c r="I9" s="4">
        <v>0.56999999999999995</v>
      </c>
      <c r="J9" s="4">
        <v>25</v>
      </c>
      <c r="K9" s="4">
        <v>33.200000000000003</v>
      </c>
      <c r="L9" s="4"/>
      <c r="M9" s="4"/>
      <c r="N9" s="4">
        <v>1E-3</v>
      </c>
      <c r="O9" s="4">
        <v>8.5999999999999993E-2</v>
      </c>
      <c r="P9" s="4">
        <v>6.6E-3</v>
      </c>
      <c r="Q9" s="4"/>
      <c r="R9" s="4"/>
      <c r="S9" s="4">
        <v>8.0000000000000002E-3</v>
      </c>
      <c r="T9" s="4"/>
    </row>
    <row r="10" spans="1:20" ht="15.75" x14ac:dyDescent="0.25">
      <c r="A10" s="18" t="s">
        <v>53</v>
      </c>
      <c r="B10" s="3">
        <v>550</v>
      </c>
      <c r="C10" s="82">
        <f t="shared" ref="C10:I10" si="0">SUM(C5:C9)</f>
        <v>19.27</v>
      </c>
      <c r="D10" s="82">
        <f t="shared" si="0"/>
        <v>18.96</v>
      </c>
      <c r="E10" s="82">
        <f t="shared" si="0"/>
        <v>97.149999999999991</v>
      </c>
      <c r="F10" s="82">
        <f t="shared" si="0"/>
        <v>618.37999999999988</v>
      </c>
      <c r="G10" s="82">
        <f t="shared" si="0"/>
        <v>143.1</v>
      </c>
      <c r="H10" s="82">
        <f t="shared" si="0"/>
        <v>67.3</v>
      </c>
      <c r="I10" s="82">
        <f t="shared" si="0"/>
        <v>5.65</v>
      </c>
      <c r="J10" s="82">
        <f t="shared" ref="J10:S10" si="1">SUM(J5:J9)</f>
        <v>198.7</v>
      </c>
      <c r="K10" s="82">
        <f t="shared" si="1"/>
        <v>267.5</v>
      </c>
      <c r="L10" s="82">
        <f t="shared" si="1"/>
        <v>0.03</v>
      </c>
      <c r="M10" s="82">
        <f t="shared" si="1"/>
        <v>4.5100000000000001E-3</v>
      </c>
      <c r="N10" s="82">
        <f t="shared" si="1"/>
        <v>8.1000000000000003E-2</v>
      </c>
      <c r="O10" s="82">
        <f t="shared" si="1"/>
        <v>0.34799999999999998</v>
      </c>
      <c r="P10" s="82">
        <f t="shared" si="1"/>
        <v>0.71409999999999996</v>
      </c>
      <c r="Q10" s="82">
        <f t="shared" si="1"/>
        <v>77.459999999999994</v>
      </c>
      <c r="R10" s="82">
        <f t="shared" si="1"/>
        <v>2.6100000000000003</v>
      </c>
      <c r="S10" s="82">
        <f t="shared" si="1"/>
        <v>15.933999999999999</v>
      </c>
      <c r="T10" s="82"/>
    </row>
    <row r="11" spans="1:20" ht="15.75" x14ac:dyDescent="0.2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4.5" customHeight="1" x14ac:dyDescent="0.25">
      <c r="A12" s="11" t="s">
        <v>170</v>
      </c>
      <c r="B12" s="6">
        <v>60</v>
      </c>
      <c r="C12" s="118"/>
      <c r="D12" s="118">
        <v>2.4</v>
      </c>
      <c r="E12" s="118">
        <v>4.2</v>
      </c>
      <c r="F12" s="118">
        <v>89</v>
      </c>
      <c r="G12" s="4">
        <v>24.57</v>
      </c>
      <c r="H12" s="4">
        <v>1.2</v>
      </c>
      <c r="I12" s="4">
        <v>0.41</v>
      </c>
      <c r="J12" s="88">
        <v>19.38</v>
      </c>
      <c r="K12" s="88">
        <v>11.58</v>
      </c>
      <c r="L12" s="88">
        <v>1E-3</v>
      </c>
      <c r="M12" s="88">
        <v>8.9999999999999993E-3</v>
      </c>
      <c r="N12" s="88">
        <v>0.33</v>
      </c>
      <c r="O12" s="88"/>
      <c r="P12" s="88">
        <v>0.03</v>
      </c>
      <c r="Q12" s="88">
        <v>24.7</v>
      </c>
      <c r="R12" s="88"/>
      <c r="S12" s="88">
        <v>0.2</v>
      </c>
      <c r="T12" s="139" t="s">
        <v>241</v>
      </c>
    </row>
    <row r="13" spans="1:20" ht="22.5" customHeight="1" x14ac:dyDescent="0.25">
      <c r="A13" s="17" t="s">
        <v>150</v>
      </c>
      <c r="B13" s="31">
        <v>250</v>
      </c>
      <c r="C13" s="22">
        <v>4.75</v>
      </c>
      <c r="D13" s="103">
        <v>4.75</v>
      </c>
      <c r="E13" s="103">
        <v>11.5</v>
      </c>
      <c r="F13" s="103">
        <v>156.5</v>
      </c>
      <c r="G13" s="4">
        <v>72.150000000000006</v>
      </c>
      <c r="H13" s="4">
        <v>8.4499999999999993</v>
      </c>
      <c r="I13" s="4">
        <v>0.32</v>
      </c>
      <c r="J13" s="4">
        <v>173.8</v>
      </c>
      <c r="K13" s="4">
        <v>75.599999999999994</v>
      </c>
      <c r="L13" s="4">
        <v>1.6E-2</v>
      </c>
      <c r="M13" s="4">
        <v>2.9999999999999997E-4</v>
      </c>
      <c r="N13" s="4">
        <v>1.1200000000000001</v>
      </c>
      <c r="O13" s="4"/>
      <c r="P13" s="4">
        <v>2.1000000000000001E-2</v>
      </c>
      <c r="Q13" s="4">
        <v>5.75</v>
      </c>
      <c r="R13" s="4"/>
      <c r="S13" s="4">
        <v>0.75</v>
      </c>
      <c r="T13" s="4">
        <v>134</v>
      </c>
    </row>
    <row r="14" spans="1:20" ht="55.5" x14ac:dyDescent="0.25">
      <c r="A14" s="7" t="s">
        <v>151</v>
      </c>
      <c r="B14" s="6" t="s">
        <v>75</v>
      </c>
      <c r="C14" s="105">
        <v>12.6</v>
      </c>
      <c r="D14" s="105">
        <v>14.1</v>
      </c>
      <c r="E14" s="105">
        <v>7.5</v>
      </c>
      <c r="F14" s="105">
        <v>208.3</v>
      </c>
      <c r="G14" s="105">
        <v>80.17</v>
      </c>
      <c r="H14" s="105">
        <v>9.49</v>
      </c>
      <c r="I14" s="105">
        <v>1.5</v>
      </c>
      <c r="J14" s="105">
        <v>44.1</v>
      </c>
      <c r="K14" s="105">
        <v>63.5</v>
      </c>
      <c r="L14" s="105">
        <v>2.2000000000000001E-3</v>
      </c>
      <c r="M14" s="105">
        <v>0.01</v>
      </c>
      <c r="N14" s="105">
        <v>8.9999999999999993E-3</v>
      </c>
      <c r="O14" s="105">
        <v>0.11</v>
      </c>
      <c r="P14" s="105">
        <v>1.6E-2</v>
      </c>
      <c r="Q14" s="105">
        <v>22.7</v>
      </c>
      <c r="R14" s="105">
        <v>1.92</v>
      </c>
      <c r="S14" s="105">
        <v>7.0000000000000007E-2</v>
      </c>
      <c r="T14" s="57">
        <v>498</v>
      </c>
    </row>
    <row r="15" spans="1:20" ht="15.75" x14ac:dyDescent="0.25">
      <c r="A15" s="17" t="s">
        <v>152</v>
      </c>
      <c r="B15" s="10">
        <v>150</v>
      </c>
      <c r="C15" s="22">
        <v>2.2000000000000002</v>
      </c>
      <c r="D15" s="103">
        <v>5.0999999999999996</v>
      </c>
      <c r="E15" s="103">
        <v>25.2</v>
      </c>
      <c r="F15" s="103">
        <v>183.9</v>
      </c>
      <c r="G15" s="4">
        <v>83.29</v>
      </c>
      <c r="H15" s="4">
        <v>7.07</v>
      </c>
      <c r="I15" s="4">
        <v>0.6</v>
      </c>
      <c r="J15" s="4">
        <v>64.3</v>
      </c>
      <c r="K15" s="4">
        <v>125.4</v>
      </c>
      <c r="L15" s="4">
        <v>8.9999999999999993E-3</v>
      </c>
      <c r="M15" s="4">
        <v>3.3E-4</v>
      </c>
      <c r="N15" s="4">
        <v>0.27</v>
      </c>
      <c r="O15" s="4"/>
      <c r="P15" s="4">
        <v>1.23E-2</v>
      </c>
      <c r="Q15" s="4">
        <v>0.45</v>
      </c>
      <c r="R15" s="4"/>
      <c r="S15" s="4"/>
      <c r="T15" s="4">
        <v>302</v>
      </c>
    </row>
    <row r="16" spans="1:20" ht="15.75" x14ac:dyDescent="0.25">
      <c r="A16" s="7" t="s">
        <v>102</v>
      </c>
      <c r="B16" s="6">
        <v>200</v>
      </c>
      <c r="C16" s="103">
        <v>0.8</v>
      </c>
      <c r="D16" s="103">
        <v>0.6</v>
      </c>
      <c r="E16" s="103">
        <v>22</v>
      </c>
      <c r="F16" s="103">
        <v>91</v>
      </c>
      <c r="G16" s="4">
        <v>38</v>
      </c>
      <c r="H16" s="4">
        <v>24</v>
      </c>
      <c r="I16" s="4">
        <v>0.6</v>
      </c>
      <c r="J16" s="4">
        <v>32</v>
      </c>
      <c r="K16" s="4">
        <v>110</v>
      </c>
      <c r="L16" s="4">
        <v>0.02</v>
      </c>
      <c r="M16" s="4"/>
      <c r="N16" s="4">
        <v>0.2</v>
      </c>
      <c r="O16" s="4">
        <v>0.04</v>
      </c>
      <c r="P16" s="4">
        <v>0.06</v>
      </c>
      <c r="Q16" s="4">
        <v>3.34</v>
      </c>
      <c r="R16" s="4">
        <v>0.5</v>
      </c>
      <c r="S16" s="4">
        <v>16</v>
      </c>
      <c r="T16" s="4">
        <v>707</v>
      </c>
    </row>
    <row r="17" spans="1:20" ht="15.75" x14ac:dyDescent="0.25">
      <c r="A17" s="7" t="s">
        <v>63</v>
      </c>
      <c r="B17" s="6">
        <v>60</v>
      </c>
      <c r="C17" s="22">
        <v>4.42</v>
      </c>
      <c r="D17" s="103">
        <v>2.7</v>
      </c>
      <c r="E17" s="103">
        <v>26.1</v>
      </c>
      <c r="F17" s="103">
        <v>92</v>
      </c>
      <c r="G17" s="4">
        <v>75</v>
      </c>
      <c r="H17" s="4">
        <v>20.6</v>
      </c>
      <c r="I17" s="4">
        <v>0.16</v>
      </c>
      <c r="J17" s="4">
        <v>77.400000000000006</v>
      </c>
      <c r="K17" s="4">
        <v>84.6</v>
      </c>
      <c r="L17" s="4"/>
      <c r="M17" s="4">
        <v>2.0000000000000002E-5</v>
      </c>
      <c r="N17" s="4"/>
      <c r="O17" s="4">
        <v>0.24</v>
      </c>
      <c r="P17" s="4">
        <v>1.4999999999999999E-2</v>
      </c>
      <c r="Q17" s="4"/>
      <c r="R17" s="4"/>
      <c r="S17" s="4">
        <v>1.2E-2</v>
      </c>
      <c r="T17" s="4"/>
    </row>
    <row r="18" spans="1:20" ht="15.75" x14ac:dyDescent="0.25">
      <c r="A18" s="7" t="s">
        <v>64</v>
      </c>
      <c r="B18" s="6">
        <v>30</v>
      </c>
      <c r="C18" s="103">
        <v>2.5499999999999998</v>
      </c>
      <c r="D18" s="103">
        <v>0.99</v>
      </c>
      <c r="E18" s="103">
        <v>12.75</v>
      </c>
      <c r="F18" s="103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1.4999999999999999E-2</v>
      </c>
      <c r="O18" s="4">
        <v>0.13</v>
      </c>
      <c r="P18" s="4">
        <v>0.01</v>
      </c>
      <c r="Q18" s="4"/>
      <c r="R18" s="4"/>
      <c r="S18" s="4">
        <v>1.2E-2</v>
      </c>
      <c r="T18" s="4"/>
    </row>
    <row r="19" spans="1:20" ht="15.75" x14ac:dyDescent="0.25">
      <c r="A19" s="18" t="s">
        <v>56</v>
      </c>
      <c r="B19" s="3">
        <v>860</v>
      </c>
      <c r="C19" s="82">
        <f>SUM(C12:C18)</f>
        <v>27.320000000000004</v>
      </c>
      <c r="D19" s="82">
        <f t="shared" ref="D19:S19" si="2">SUM(D12:D18)</f>
        <v>30.64</v>
      </c>
      <c r="E19" s="82">
        <f t="shared" si="2"/>
        <v>109.25</v>
      </c>
      <c r="F19" s="82">
        <f t="shared" si="2"/>
        <v>898.40000000000009</v>
      </c>
      <c r="G19" s="82">
        <f t="shared" si="2"/>
        <v>395.08</v>
      </c>
      <c r="H19" s="82">
        <f t="shared" si="2"/>
        <v>82.81</v>
      </c>
      <c r="I19" s="82">
        <f t="shared" si="2"/>
        <v>4.4400000000000004</v>
      </c>
      <c r="J19" s="82">
        <f t="shared" si="2"/>
        <v>448.48</v>
      </c>
      <c r="K19" s="82">
        <f t="shared" si="2"/>
        <v>520.48</v>
      </c>
      <c r="L19" s="97">
        <f t="shared" si="2"/>
        <v>4.8200000000000007E-2</v>
      </c>
      <c r="M19" s="82">
        <f t="shared" si="2"/>
        <v>1.9649999999999997E-2</v>
      </c>
      <c r="N19" s="82">
        <f t="shared" si="2"/>
        <v>1.944</v>
      </c>
      <c r="O19" s="82">
        <f t="shared" si="2"/>
        <v>0.52</v>
      </c>
      <c r="P19" s="82">
        <f t="shared" si="2"/>
        <v>0.1643</v>
      </c>
      <c r="Q19" s="82">
        <f t="shared" si="2"/>
        <v>56.94</v>
      </c>
      <c r="R19" s="82">
        <f t="shared" si="2"/>
        <v>2.42</v>
      </c>
      <c r="S19" s="82">
        <f t="shared" si="2"/>
        <v>17.044</v>
      </c>
      <c r="T19" s="82"/>
    </row>
    <row r="20" spans="1:20" ht="15.75" x14ac:dyDescent="0.25">
      <c r="A20" s="18" t="s">
        <v>4</v>
      </c>
      <c r="B20" s="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 x14ac:dyDescent="0.25">
      <c r="A21" s="17" t="s">
        <v>136</v>
      </c>
      <c r="B21" s="6">
        <v>200</v>
      </c>
      <c r="C21" s="79">
        <v>0.2</v>
      </c>
      <c r="D21" s="79"/>
      <c r="E21" s="79">
        <v>6.5</v>
      </c>
      <c r="F21" s="79">
        <v>26.8</v>
      </c>
      <c r="G21" s="79">
        <v>4.5</v>
      </c>
      <c r="H21" s="79">
        <v>0.8</v>
      </c>
      <c r="I21" s="79">
        <v>0.7</v>
      </c>
      <c r="J21" s="79">
        <v>7.2</v>
      </c>
      <c r="K21" s="79">
        <v>0.8</v>
      </c>
      <c r="L21" s="79"/>
      <c r="M21" s="79"/>
      <c r="N21" s="79"/>
      <c r="O21" s="79"/>
      <c r="P21" s="79">
        <v>0.01</v>
      </c>
      <c r="Q21" s="79">
        <v>0.3</v>
      </c>
      <c r="R21" s="79"/>
      <c r="S21" s="79">
        <v>0.04</v>
      </c>
      <c r="T21" s="4">
        <v>685</v>
      </c>
    </row>
    <row r="22" spans="1:20" ht="15.75" x14ac:dyDescent="0.25">
      <c r="A22" s="11" t="s">
        <v>166</v>
      </c>
      <c r="B22" s="6" t="s">
        <v>167</v>
      </c>
      <c r="C22" s="113">
        <v>6.6</v>
      </c>
      <c r="D22" s="113">
        <v>8.6</v>
      </c>
      <c r="E22" s="113">
        <v>33.1</v>
      </c>
      <c r="F22" s="113">
        <v>335.7</v>
      </c>
      <c r="G22" s="4">
        <v>140.63999999999999</v>
      </c>
      <c r="H22" s="4">
        <v>17.48</v>
      </c>
      <c r="I22" s="4">
        <v>0.6</v>
      </c>
      <c r="J22" s="4">
        <v>144.80000000000001</v>
      </c>
      <c r="K22" s="4">
        <v>212.27</v>
      </c>
      <c r="L22" s="4">
        <v>7.0000000000000001E-3</v>
      </c>
      <c r="M22" s="4">
        <v>5.0000000000000001E-3</v>
      </c>
      <c r="N22" s="4">
        <v>0.25</v>
      </c>
      <c r="O22" s="4">
        <v>8.3000000000000004E-2</v>
      </c>
      <c r="P22" s="4">
        <v>0.214</v>
      </c>
      <c r="Q22" s="4">
        <v>28.8</v>
      </c>
      <c r="R22" s="4">
        <v>0.14000000000000001</v>
      </c>
      <c r="S22" s="4">
        <v>0.57999999999999996</v>
      </c>
      <c r="T22" s="4">
        <v>733</v>
      </c>
    </row>
    <row r="23" spans="1:20" ht="15.75" x14ac:dyDescent="0.25">
      <c r="A23" s="18" t="s">
        <v>54</v>
      </c>
      <c r="B23" s="3">
        <v>300</v>
      </c>
      <c r="C23" s="80">
        <f t="shared" ref="C23:S23" si="3">SUM(C21:C22)</f>
        <v>6.8</v>
      </c>
      <c r="D23" s="80">
        <f t="shared" si="3"/>
        <v>8.6</v>
      </c>
      <c r="E23" s="80">
        <f t="shared" si="3"/>
        <v>39.6</v>
      </c>
      <c r="F23" s="80">
        <f t="shared" si="3"/>
        <v>362.5</v>
      </c>
      <c r="G23" s="80">
        <f t="shared" si="3"/>
        <v>145.13999999999999</v>
      </c>
      <c r="H23" s="80">
        <f t="shared" si="3"/>
        <v>18.28</v>
      </c>
      <c r="I23" s="80">
        <f t="shared" si="3"/>
        <v>1.2999999999999998</v>
      </c>
      <c r="J23" s="80">
        <f t="shared" si="3"/>
        <v>152</v>
      </c>
      <c r="K23" s="80">
        <f t="shared" si="3"/>
        <v>213.07000000000002</v>
      </c>
      <c r="L23" s="80">
        <f t="shared" si="3"/>
        <v>7.0000000000000001E-3</v>
      </c>
      <c r="M23" s="80">
        <f t="shared" si="3"/>
        <v>5.0000000000000001E-3</v>
      </c>
      <c r="N23" s="80">
        <f t="shared" si="3"/>
        <v>0.25</v>
      </c>
      <c r="O23" s="80">
        <f t="shared" si="3"/>
        <v>8.3000000000000004E-2</v>
      </c>
      <c r="P23" s="80">
        <f t="shared" si="3"/>
        <v>0.224</v>
      </c>
      <c r="Q23" s="80">
        <f t="shared" si="3"/>
        <v>29.1</v>
      </c>
      <c r="R23" s="80">
        <f t="shared" si="3"/>
        <v>0.14000000000000001</v>
      </c>
      <c r="S23" s="80">
        <f t="shared" si="3"/>
        <v>0.62</v>
      </c>
      <c r="T23" s="80"/>
    </row>
    <row r="24" spans="1:20" ht="15.75" x14ac:dyDescent="0.25">
      <c r="A24" s="14" t="s">
        <v>10</v>
      </c>
      <c r="B24" s="3"/>
      <c r="C24" s="80">
        <f t="shared" ref="C24:S24" si="4">SUM(C10+C19+C23)</f>
        <v>53.39</v>
      </c>
      <c r="D24" s="80">
        <f t="shared" si="4"/>
        <v>58.2</v>
      </c>
      <c r="E24" s="80">
        <f t="shared" si="4"/>
        <v>245.99999999999997</v>
      </c>
      <c r="F24" s="80">
        <f t="shared" si="4"/>
        <v>1879.28</v>
      </c>
      <c r="G24" s="80">
        <f t="shared" si="4"/>
        <v>683.31999999999994</v>
      </c>
      <c r="H24" s="80">
        <f t="shared" si="4"/>
        <v>168.39000000000001</v>
      </c>
      <c r="I24" s="80">
        <f t="shared" si="4"/>
        <v>11.39</v>
      </c>
      <c r="J24" s="80">
        <f t="shared" si="4"/>
        <v>799.18000000000006</v>
      </c>
      <c r="K24" s="80">
        <f t="shared" si="4"/>
        <v>1001.0500000000001</v>
      </c>
      <c r="L24" s="80">
        <f t="shared" si="4"/>
        <v>8.5200000000000012E-2</v>
      </c>
      <c r="M24" s="80">
        <f t="shared" si="4"/>
        <v>2.9159999999999998E-2</v>
      </c>
      <c r="N24" s="80">
        <f t="shared" si="4"/>
        <v>2.2749999999999999</v>
      </c>
      <c r="O24" s="80">
        <f t="shared" si="4"/>
        <v>0.95099999999999996</v>
      </c>
      <c r="P24" s="80">
        <f t="shared" si="4"/>
        <v>1.1024</v>
      </c>
      <c r="Q24" s="80">
        <f t="shared" si="4"/>
        <v>163.49999999999997</v>
      </c>
      <c r="R24" s="80">
        <f t="shared" si="4"/>
        <v>5.17</v>
      </c>
      <c r="S24" s="80">
        <f t="shared" si="4"/>
        <v>33.597999999999999</v>
      </c>
      <c r="T24" s="80"/>
    </row>
  </sheetData>
  <mergeCells count="19"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</mergeCells>
  <phoneticPr fontId="0" type="noConversion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титульный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таблица №1</vt:lpstr>
      <vt:lpstr>таблица №2</vt:lpstr>
      <vt:lpstr>%соотн.1</vt:lpstr>
      <vt:lpstr>%соотн.2</vt:lpstr>
      <vt:lpstr>объемы</vt:lpstr>
      <vt:lpstr>Нормы</vt:lpstr>
      <vt:lpstr>'10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</vt:vector>
  </TitlesOfParts>
  <Company>Oka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Alex Dashkov</cp:lastModifiedBy>
  <cp:lastPrinted>2021-08-31T01:30:48Z</cp:lastPrinted>
  <dcterms:created xsi:type="dcterms:W3CDTF">2008-06-03T02:32:19Z</dcterms:created>
  <dcterms:modified xsi:type="dcterms:W3CDTF">2023-09-17T05:09:23Z</dcterms:modified>
</cp:coreProperties>
</file>